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acesorg.sharepoint.com/teams/Consortium/Consortium/CPMO/Claim Management/SFY 25-26/Quarterly County Share/03-Third Quarter/Submitted to OTSI/"/>
    </mc:Choice>
  </mc:AlternateContent>
  <xr:revisionPtr revIDLastSave="553" documentId="13_ncr:1_{1BF98920-F3D0-4DC7-9809-808F3DA8FCAB}" xr6:coauthVersionLast="47" xr6:coauthVersionMax="47" xr10:uidLastSave="{7677F5C2-805F-411E-A7B8-59201719E544}"/>
  <bookViews>
    <workbookView xWindow="28680" yWindow="1125" windowWidth="29040" windowHeight="15720" tabRatio="883" xr2:uid="{00000000-000D-0000-FFFF-FFFF00000000}"/>
  </bookViews>
  <sheets>
    <sheet name="TOC" sheetId="23" r:id="rId1"/>
    <sheet name="SFY 25-26 Q3 Share Summary" sheetId="19" r:id="rId2"/>
    <sheet name="SFY 25-26 Q3 Share by Project" sheetId="4" r:id="rId3"/>
    <sheet name="SFY 25-26 Q3 Share Calculations" sheetId="11" r:id="rId4"/>
    <sheet name="1a SFY 25-26 Q3 ABAWD" sheetId="22" state="hidden" r:id="rId5"/>
    <sheet name="1a SFY 25-26 Q3 CF-CW Recert" sheetId="47" r:id="rId6"/>
    <sheet name="1b SFY 25-26 Q3 CF Restaurant" sheetId="56" r:id="rId7"/>
    <sheet name="1d SFY 25-26 Q3 Wrk Reg CF Disq" sheetId="42" state="hidden" r:id="rId8"/>
    <sheet name="2a SFY 25-26 Q3 CalSAWS" sheetId="35" r:id="rId9"/>
    <sheet name="2b SFY 2425 Q3 Adj-Late CalSAWS" sheetId="43" state="hidden" r:id="rId10"/>
    <sheet name="3a 58C 23-24 Persons Count" sheetId="54" r:id="rId11"/>
  </sheets>
  <definedNames>
    <definedName name="_1000___Project_Management" localSheetId="1">#REF!</definedName>
    <definedName name="_1000___Project_Management" localSheetId="0">#REF!</definedName>
    <definedName name="_1000___Project_Management">#REF!</definedName>
    <definedName name="_1100__Project_Initiation" localSheetId="1">#REF!</definedName>
    <definedName name="_1100__Project_Initiation" localSheetId="0">#REF!</definedName>
    <definedName name="_1100__Project_Initiation">#REF!</definedName>
    <definedName name="_1200__Confirm_Project_Expectations" localSheetId="1">#REF!</definedName>
    <definedName name="_1200__Confirm_Project_Expectations" localSheetId="0">#REF!</definedName>
    <definedName name="_1200__Confirm_Project_Expectations">#REF!</definedName>
    <definedName name="_1300__Project_Management_Processes">#REF!</definedName>
    <definedName name="_1400__Status_Meetings">#REF!</definedName>
    <definedName name="_1500_Change_Management">#REF!</definedName>
    <definedName name="_1600_Planning">#REF!</definedName>
    <definedName name="_1700__CQMA">#REF!</definedName>
    <definedName name="_1800__Certification_Support">#REF!</definedName>
    <definedName name="_1900__Project_Management_for_Tasks">#REF!</definedName>
    <definedName name="_2000__Site_Preparation">#REF!</definedName>
    <definedName name="_3000__Telecommunications_Design___Install">#REF!</definedName>
    <definedName name="_4000__System_Design_Development_Methodology">#REF!</definedName>
    <definedName name="_4100_Analysis">#REF!</definedName>
    <definedName name="_4200__Technical_Architecture">#REF!</definedName>
    <definedName name="_4300__Release_1">#REF!</definedName>
    <definedName name="_4400__Release_2">#REF!</definedName>
    <definedName name="_4500__Release_3">#REF!</definedName>
    <definedName name="_4600__Release_4">#REF!</definedName>
    <definedName name="_5000__Training">#REF!</definedName>
    <definedName name="_5100___Analysis">#REF!</definedName>
    <definedName name="_5200___Release_1">#REF!</definedName>
    <definedName name="_5300___Release_2">#REF!</definedName>
    <definedName name="_5400___Release_3">#REF!</definedName>
    <definedName name="_5500___Release_4">#REF!</definedName>
    <definedName name="_6000__Conversion">#REF!</definedName>
    <definedName name="_7000__Implementation">#REF!</definedName>
    <definedName name="_7110__Release_1_Pilot">#REF!</definedName>
    <definedName name="_7120__Release_1_Consortium_Wide">#REF!</definedName>
    <definedName name="_7210__Release_2_Pilot">#REF!</definedName>
    <definedName name="_7220__Release_2_Consortium_Wide">#REF!</definedName>
    <definedName name="_7310__Release_3_Pilot">#REF!</definedName>
    <definedName name="_7320__Release_3_Consortium_Wide">#REF!</definedName>
    <definedName name="_7400__Release_4_Consortium_Wide">#REF!</definedName>
    <definedName name="_8.1__Service_Operations_Stage">#REF!</definedName>
    <definedName name="_8000___Maintenance___Operation_Support">#REF!</definedName>
    <definedName name="_8000x__Alternative_Maintenance___Operations_Support">#REF!</definedName>
    <definedName name="_Base_Start_Date">#REF!</definedName>
    <definedName name="_Blended_Hourly_Rate">#REF!</definedName>
    <definedName name="_xlnm._FilterDatabase" localSheetId="8" hidden="1">'2a SFY 25-26 Q3 CalSAWS'!$B$1:$B$3</definedName>
    <definedName name="_xlnm._FilterDatabase" localSheetId="9" hidden="1">'2b SFY 2425 Q3 Adj-Late CalSAWS'!#REF!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onths_Btw_Trans_and_Base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otal_Allow_Monthly_Hours">#REF!</definedName>
    <definedName name="_Transition_Start_Date">#REF!</definedName>
    <definedName name="A" localSheetId="10" hidden="1">{"'Cost Centers'!$A$1:$P$373"}</definedName>
    <definedName name="A" localSheetId="3" hidden="1">{"'Cost Centers'!$A$1:$P$373"}</definedName>
    <definedName name="A" localSheetId="1" hidden="1">{"'Cost Centers'!$A$1:$P$373"}</definedName>
    <definedName name="A" localSheetId="0" hidden="1">{"'Cost Centers'!$A$1:$P$373"}</definedName>
    <definedName name="A" hidden="1">{"'Cost Centers'!$A$1:$P$373"}</definedName>
    <definedName name="Accenture_Rate">#REF!</definedName>
    <definedName name="AccessDatabase" hidden="1">"C:\My Documents\Office\1997 Forecasts\Forecast Template.mdb"</definedName>
    <definedName name="AllKits" localSheetId="0">#REF!</definedName>
    <definedName name="AllKits">#REF!</definedName>
    <definedName name="Allocation_DB">#REF!</definedName>
    <definedName name="Allocation_Resource">#REF!</definedName>
    <definedName name="Apr17C">#REF!</definedName>
    <definedName name="Apr18C">#REF!</definedName>
    <definedName name="Apr19C">#REF!</definedName>
    <definedName name="Apr20C">#REF!</definedName>
    <definedName name="Apr21C">#REF!</definedName>
    <definedName name="Apr22C">#REF!</definedName>
    <definedName name="Aug11C">#REF!</definedName>
    <definedName name="Aug12C">#REF!</definedName>
    <definedName name="Aug13C">#REF!</definedName>
    <definedName name="Aug14C">#REF!</definedName>
    <definedName name="Aug15C">#REF!</definedName>
    <definedName name="Aug16C">#REF!</definedName>
    <definedName name="Aug17C">#REF!</definedName>
    <definedName name="Aug18C">#REF!</definedName>
    <definedName name="Aug19C">#REF!</definedName>
    <definedName name="Aug20C">#REF!</definedName>
    <definedName name="Aug21C">#REF!</definedName>
    <definedName name="Aug22C">#REF!</definedName>
    <definedName name="B" hidden="1">{"'Cost Centers'!$A$1:$P$373"}</definedName>
    <definedName name="BA">#REF!</definedName>
    <definedName name="Batch_AT_Factor" localSheetId="1">#REF!</definedName>
    <definedName name="Batch_AT_Factor" localSheetId="0">#REF!</definedName>
    <definedName name="Batch_AT_Factor">#REF!</definedName>
    <definedName name="Batch_DAO_Factor" localSheetId="1">#REF!</definedName>
    <definedName name="Batch_DAO_Factor" localSheetId="0">#REF!</definedName>
    <definedName name="Batch_DAO_Factor">#REF!</definedName>
    <definedName name="Batch_VBean_Factor" localSheetId="1">#REF!</definedName>
    <definedName name="Batch_VBean_Factor" localSheetId="0">#REF!</definedName>
    <definedName name="Batch_VBean_Factor">#REF!</definedName>
    <definedName name="BDlist">#REF!</definedName>
    <definedName name="BillCodes">#REF!</definedName>
    <definedName name="BillRate">#REF!</definedName>
    <definedName name="BuildPct" localSheetId="1">#REF!</definedName>
    <definedName name="BuildPct" localSheetId="0">#REF!</definedName>
    <definedName name="BuildPct">#REF!</definedName>
    <definedName name="Case__Tiers40" localSheetId="1">#REF!</definedName>
    <definedName name="Case__Tiers40" localSheetId="0">#REF!</definedName>
    <definedName name="Case__Tiers40">#REF!</definedName>
    <definedName name="Case_Tiers100" localSheetId="1">#REF!</definedName>
    <definedName name="Case_Tiers100" localSheetId="0">#REF!</definedName>
    <definedName name="Case_Tiers100">#REF!</definedName>
    <definedName name="Case_Tiers60">#REF!</definedName>
    <definedName name="Case_Tiers80">#REF!</definedName>
    <definedName name="Category">#REF!</definedName>
    <definedName name="Class_DropDown">#REF!</definedName>
    <definedName name="Class_List">#REF!</definedName>
    <definedName name="Contract_Name_VPF">#REF!</definedName>
    <definedName name="Contract2">#REF!</definedName>
    <definedName name="ContractSelected">#REF!</definedName>
    <definedName name="ContractSelected2">#REF!</definedName>
    <definedName name="ContractSelected3">#REF!</definedName>
    <definedName name="ContractSelected4">#REF!</definedName>
    <definedName name="ContractStart_Month">#REF!</definedName>
    <definedName name="ContractStart_Year">#REF!</definedName>
    <definedName name="ContractSubDivisionList2">#REF!</definedName>
    <definedName name="ContractSubDivisionList3">#REF!</definedName>
    <definedName name="ContractSubDivisionList4">#REF!</definedName>
    <definedName name="ContractSubDivisionListing">#REF!</definedName>
    <definedName name="ConversionRate_SOAR_Reports">#REF!</definedName>
    <definedName name="Count_Online_Panel_Medium">#REF!</definedName>
    <definedName name="Countries">#REF!</definedName>
    <definedName name="Dec17C">#REF!</definedName>
    <definedName name="Dec18C">#REF!</definedName>
    <definedName name="Dec19C">#REF!</definedName>
    <definedName name="Dec20C">#REF!</definedName>
    <definedName name="Dec21C">#REF!</definedName>
    <definedName name="Dec22C">#REF!</definedName>
    <definedName name="Del_Allocation_DB" localSheetId="1">#REF!</definedName>
    <definedName name="Del_Allocation_DB" localSheetId="0">#REF!</definedName>
    <definedName name="Del_Allocation_DB">#REF!</definedName>
    <definedName name="Dev_Alloc_DB" localSheetId="1">#REF!</definedName>
    <definedName name="Dev_Alloc_DB" localSheetId="0">#REF!</definedName>
    <definedName name="Dev_Alloc_DB">#REF!</definedName>
    <definedName name="Development_Phase___months">#REF!</definedName>
    <definedName name="DifAT" localSheetId="1">#REF!</definedName>
    <definedName name="DifAT" localSheetId="0">#REF!</definedName>
    <definedName name="DifAT">#REF!</definedName>
    <definedName name="DifBatch" localSheetId="1">#REF!</definedName>
    <definedName name="DifBatch" localSheetId="0">#REF!</definedName>
    <definedName name="DifBatch">#REF!</definedName>
    <definedName name="DifChg" localSheetId="1">#REF!</definedName>
    <definedName name="DifChg" localSheetId="0">#REF!</definedName>
    <definedName name="DifChg">#REF!</definedName>
    <definedName name="DifCommon">#REF!</definedName>
    <definedName name="DifConv">#REF!</definedName>
    <definedName name="DifDAO">#REF!</definedName>
    <definedName name="DifEJB">#REF!</definedName>
    <definedName name="DiffChg">#REF!</definedName>
    <definedName name="DiffDAO">#REF!</definedName>
    <definedName name="DifForm">#REF!</definedName>
    <definedName name="DifJSP">#REF!</definedName>
    <definedName name="DifRpt">#REF!</definedName>
    <definedName name="DifRule">#REF!</definedName>
    <definedName name="DifVBean">#REF!</definedName>
    <definedName name="DropdownLookupArray">#REF!</definedName>
    <definedName name="ds" localSheetId="3" hidden="1">{"'Sheet1'!$B$2:$F$25"}</definedName>
    <definedName name="ds" localSheetId="1" hidden="1">{"'Sheet1'!$B$2:$F$25"}</definedName>
    <definedName name="ds" localSheetId="0" hidden="1">{"'Sheet1'!$B$2:$F$25"}</definedName>
    <definedName name="ds" hidden="1">{"'Sheet1'!$B$2:$F$25"}</definedName>
    <definedName name="DS3_Install">#REF!</definedName>
    <definedName name="DS3_Recurring_Cost">#REF!</definedName>
    <definedName name="DSL_Install">#REF!</definedName>
    <definedName name="DSL_Recurring_Cost">#REF!</definedName>
    <definedName name="EasyAT" localSheetId="1">#REF!</definedName>
    <definedName name="EasyAT" localSheetId="0">#REF!</definedName>
    <definedName name="EasyAT">#REF!</definedName>
    <definedName name="EasyBatch" localSheetId="1">#REF!</definedName>
    <definedName name="EasyBatch" localSheetId="0">#REF!</definedName>
    <definedName name="EasyBatch">#REF!</definedName>
    <definedName name="EasyChg" localSheetId="1">#REF!</definedName>
    <definedName name="EasyChg" localSheetId="0">#REF!</definedName>
    <definedName name="EasyChg">#REF!</definedName>
    <definedName name="EasyCommon">#REF!</definedName>
    <definedName name="EasyConv">#REF!</definedName>
    <definedName name="EasyDAO">#REF!</definedName>
    <definedName name="EasyEJB">#REF!</definedName>
    <definedName name="EasyForm">#REF!</definedName>
    <definedName name="EasyJSP">#REF!</definedName>
    <definedName name="EasyRpt">#REF!</definedName>
    <definedName name="EasyRule">#REF!</definedName>
    <definedName name="EasyVBean">#REF!</definedName>
    <definedName name="Exchange">1.5037</definedName>
    <definedName name="Exhibit_A_DB" localSheetId="0">#REF!</definedName>
    <definedName name="Exhibit_A_DB">#REF!</definedName>
    <definedName name="f1_rate100" localSheetId="0">#REF!</definedName>
    <definedName name="f1_rate100">#REF!</definedName>
    <definedName name="f1_rate40" localSheetId="0">#REF!</definedName>
    <definedName name="f1_rate40">#REF!</definedName>
    <definedName name="f1_rate60">#REF!</definedName>
    <definedName name="f1_rate80">#REF!</definedName>
    <definedName name="f2_rate100">#REF!</definedName>
    <definedName name="f2_rate40">#REF!</definedName>
    <definedName name="f2_rate60">#REF!</definedName>
    <definedName name="f2_rate80">#REF!</definedName>
    <definedName name="f3_rate100">#REF!</definedName>
    <definedName name="f3_rate40">#REF!</definedName>
    <definedName name="f3_rate60">#REF!</definedName>
    <definedName name="f3_rate80">#REF!</definedName>
    <definedName name="f4_rate100">#REF!</definedName>
    <definedName name="f4_rate40">#REF!</definedName>
    <definedName name="f4_rate60">#REF!</definedName>
    <definedName name="f4_rate80">#REF!</definedName>
    <definedName name="Feb11c">#REF!</definedName>
    <definedName name="Feb12C">#REF!</definedName>
    <definedName name="Feb13C">#REF!</definedName>
    <definedName name="Feb14C">#REF!</definedName>
    <definedName name="Feb15C">#REF!</definedName>
    <definedName name="Feb16C">#REF!</definedName>
    <definedName name="Feb17C">#REF!</definedName>
    <definedName name="Feb18C">#REF!</definedName>
    <definedName name="Feb19C">#REF!</definedName>
    <definedName name="Feb20C">#REF!</definedName>
    <definedName name="Feb21C">#REF!</definedName>
    <definedName name="Feb22C">#REF!</definedName>
    <definedName name="Feb23C">#REF!</definedName>
    <definedName name="Form_AT_Factor" localSheetId="1">#REF!</definedName>
    <definedName name="Form_AT_Factor" localSheetId="0">#REF!</definedName>
    <definedName name="Form_AT_Factor">#REF!</definedName>
    <definedName name="Form_DAO_Factor" localSheetId="1">#REF!</definedName>
    <definedName name="Form_DAO_Factor" localSheetId="0">#REF!</definedName>
    <definedName name="Form_DAO_Factor">#REF!</definedName>
    <definedName name="FTE_Days_Per_Month" localSheetId="1">#REF!</definedName>
    <definedName name="FTE_Days_Per_Month" localSheetId="0">#REF!</definedName>
    <definedName name="FTE_Days_Per_Month">#REF!</definedName>
    <definedName name="GBUList2">#REF!</definedName>
    <definedName name="hgg" localSheetId="1">#REF!</definedName>
    <definedName name="hgg" localSheetId="0">#REF!</definedName>
    <definedName name="hgg">#REF!</definedName>
    <definedName name="Hours_per_month" localSheetId="1">#REF!</definedName>
    <definedName name="Hours_per_month" localSheetId="0">#REF!</definedName>
    <definedName name="Hours_per_month">#REF!</definedName>
    <definedName name="HP_Contr">#REF!</definedName>
    <definedName name="HTML_CodePage" hidden="1">1252</definedName>
    <definedName name="HTML_Control" localSheetId="10" hidden="1">{"'Sheet1'!$B$2:$F$25"}</definedName>
    <definedName name="HTML_Control" localSheetId="3" hidden="1">{"'Sheet1'!$B$2:$F$25"}</definedName>
    <definedName name="HTML_Control" localSheetId="1" hidden="1">{"'Sheet1'!$B$2:$F$25"}</definedName>
    <definedName name="HTML_Control" localSheetId="0" hidden="1">{"'Sheet1'!$B$2:$F$25"}</definedName>
    <definedName name="HTML_Control" hidden="1">{"'Sheet1'!$B$2:$F$25"}</definedName>
    <definedName name="HTML_Control2" localSheetId="3" hidden="1">{"'Sheet1'!$B$2:$F$25"}</definedName>
    <definedName name="HTML_Control2" localSheetId="1" hidden="1">{"'Sheet1'!$B$2:$F$25"}</definedName>
    <definedName name="HTML_Control2" localSheetId="0" hidden="1">{"'Sheet1'!$B$2:$F$25"}</definedName>
    <definedName name="HTML_Control2" hidden="1">{"'Sheet1'!$B$2:$F$25"}</definedName>
    <definedName name="HTML_Description" hidden="1">""</definedName>
    <definedName name="HTML_Email" hidden="1">""</definedName>
    <definedName name="HTML_Header" hidden="1">""</definedName>
    <definedName name="HTML_LastUpdate" hidden="1">"5/14/2001"</definedName>
    <definedName name="HTML_LineAfter" hidden="1">FALSE</definedName>
    <definedName name="HTML_LineBefore" hidden="1">FALSE</definedName>
    <definedName name="HTML_Name" hidden="1">"pcinstall"</definedName>
    <definedName name="HTML_OBDlg2" hidden="1">TRUE</definedName>
    <definedName name="HTML_OBDlg4" hidden="1">TRUE</definedName>
    <definedName name="HTML_OS" hidden="1">0</definedName>
    <definedName name="HTML_PathFile" hidden="1">"G:\Internet\Erika\MyHTML.htm"</definedName>
    <definedName name="HTML_Title" hidden="1">"Conversion"</definedName>
    <definedName name="IAPDU" localSheetId="0">#REF!</definedName>
    <definedName name="IAPDU">#REF!</definedName>
    <definedName name="ICRECON" localSheetId="0">#REF!</definedName>
    <definedName name="ICRECON">#REF!</definedName>
    <definedName name="Implementation_Phase___months">#REF!</definedName>
    <definedName name="inactive_mult" localSheetId="1">#REF!</definedName>
    <definedName name="inactive_mult" localSheetId="0">#REF!</definedName>
    <definedName name="inactive_mult">#REF!</definedName>
    <definedName name="INDIRECT" localSheetId="0">#REF!</definedName>
    <definedName name="INDIRECT">#REF!</definedName>
    <definedName name="InputRefBSAcct">#REF!</definedName>
    <definedName name="InputRefBSAll">#REF!</definedName>
    <definedName name="InputRefGrossAcct">#REF!</definedName>
    <definedName name="InputRefNonGrossAll">#REF!</definedName>
    <definedName name="InputRefRevenueAcct">#REF!</definedName>
    <definedName name="InputRefRevenueAll">#REF!</definedName>
    <definedName name="int_ext_sel">1</definedName>
    <definedName name="Itemized_Software_Description">#REF!</definedName>
    <definedName name="ItemTagInsert">#REF!</definedName>
    <definedName name="Jan11C">#REF!</definedName>
    <definedName name="Jan12C">#REF!</definedName>
    <definedName name="Jan13C">#REF!</definedName>
    <definedName name="Jan14C">#REF!</definedName>
    <definedName name="Jan15C">#REF!</definedName>
    <definedName name="Jan16C">#REF!</definedName>
    <definedName name="Jan17C">#REF!</definedName>
    <definedName name="Jan18C">#REF!</definedName>
    <definedName name="Jan19C">#REF!</definedName>
    <definedName name="Jan20C">#REF!</definedName>
    <definedName name="Jan21C">#REF!</definedName>
    <definedName name="Jan22C">#REF!</definedName>
    <definedName name="Jan23C">#REF!</definedName>
    <definedName name="Jblank">#REF!</definedName>
    <definedName name="JCCol">#REF!</definedName>
    <definedName name="JCStart">#REF!</definedName>
    <definedName name="JobCode">#REF!</definedName>
    <definedName name="JSP_AT_Factor" localSheetId="1">#REF!</definedName>
    <definedName name="JSP_AT_Factor" localSheetId="0">#REF!</definedName>
    <definedName name="JSP_AT_Factor">#REF!</definedName>
    <definedName name="JSP_Conv_Factor" localSheetId="1">#REF!</definedName>
    <definedName name="JSP_Conv_Factor" localSheetId="0">#REF!</definedName>
    <definedName name="JSP_Conv_Factor">#REF!</definedName>
    <definedName name="JSP_DAO_Factor" localSheetId="1">#REF!</definedName>
    <definedName name="JSP_DAO_Factor" localSheetId="0">#REF!</definedName>
    <definedName name="JSP_DAO_Factor">#REF!</definedName>
    <definedName name="JSP_EJB_Factor">#REF!</definedName>
    <definedName name="JSP_VBean_Factor">#REF!</definedName>
    <definedName name="Jul11C">#REF!</definedName>
    <definedName name="Jul12C">#REF!</definedName>
    <definedName name="Jul13C">#REF!</definedName>
    <definedName name="Jul14C">#REF!</definedName>
    <definedName name="Jul15C">#REF!</definedName>
    <definedName name="Jul16C">#REF!</definedName>
    <definedName name="Jul17C">#REF!</definedName>
    <definedName name="Jul18C">#REF!</definedName>
    <definedName name="Jul19C">#REF!</definedName>
    <definedName name="Jul20C">#REF!</definedName>
    <definedName name="Jul21C">#REF!</definedName>
    <definedName name="Jul22C">#REF!</definedName>
    <definedName name="Jun11C">#REF!</definedName>
    <definedName name="Jun12C">#REF!</definedName>
    <definedName name="Jun13C">#REF!</definedName>
    <definedName name="Jun14C">#REF!</definedName>
    <definedName name="Jun15C">#REF!</definedName>
    <definedName name="Jun16C">#REF!</definedName>
    <definedName name="Jun17C">#REF!</definedName>
    <definedName name="Jun18C">#REF!</definedName>
    <definedName name="Jun19C">#REF!</definedName>
    <definedName name="Jun20C">#REF!</definedName>
    <definedName name="Jun21C">#REF!</definedName>
    <definedName name="Jun22C">#REF!</definedName>
    <definedName name="Last_Row">#REF!</definedName>
    <definedName name="LastRefreshed">#REF!</definedName>
    <definedName name="Locations">#REF!</definedName>
    <definedName name="Mar11C">#REF!</definedName>
    <definedName name="Mar12C">#REF!</definedName>
    <definedName name="Mar13C">#REF!</definedName>
    <definedName name="Mar14C">#REF!</definedName>
    <definedName name="Mar15C">#REF!</definedName>
    <definedName name="Mar16C">#REF!</definedName>
    <definedName name="Mar17C">#REF!</definedName>
    <definedName name="Mar18C">#REF!</definedName>
    <definedName name="Mar19C">#REF!</definedName>
    <definedName name="Mar20C">#REF!</definedName>
    <definedName name="Mar21C">#REF!</definedName>
    <definedName name="Mar22C">#REF!</definedName>
    <definedName name="Mar23C">#REF!</definedName>
    <definedName name="Margin">#REF!</definedName>
    <definedName name="MarginCalc">#REF!</definedName>
    <definedName name="May11C">#REF!</definedName>
    <definedName name="May12C">#REF!</definedName>
    <definedName name="May13C">#REF!</definedName>
    <definedName name="May14C">#REF!</definedName>
    <definedName name="May15C">#REF!</definedName>
    <definedName name="May16C">#REF!</definedName>
    <definedName name="May17C">#REF!</definedName>
    <definedName name="May18C">#REF!</definedName>
    <definedName name="May19C">#REF!</definedName>
    <definedName name="May20C">#REF!</definedName>
    <definedName name="May21C">#REF!</definedName>
    <definedName name="May22C">#REF!</definedName>
    <definedName name="MedAT" localSheetId="1">#REF!</definedName>
    <definedName name="MedAT" localSheetId="0">#REF!</definedName>
    <definedName name="MedAT">#REF!</definedName>
    <definedName name="MedBatch" localSheetId="1">#REF!</definedName>
    <definedName name="MedBatch" localSheetId="0">#REF!</definedName>
    <definedName name="MedBatch">#REF!</definedName>
    <definedName name="MedChg" localSheetId="1">#REF!</definedName>
    <definedName name="MedChg" localSheetId="0">#REF!</definedName>
    <definedName name="MedChg">#REF!</definedName>
    <definedName name="MedCommon">#REF!</definedName>
    <definedName name="MedConv">#REF!</definedName>
    <definedName name="MedDAO">#REF!</definedName>
    <definedName name="MedEJB">#REF!</definedName>
    <definedName name="MedForm">#REF!</definedName>
    <definedName name="MedJSP">#REF!</definedName>
    <definedName name="MedRpt">#REF!</definedName>
    <definedName name="MedRule">#REF!</definedName>
    <definedName name="MedVBean">#REF!</definedName>
    <definedName name="MIS" localSheetId="10" hidden="1">{"'Overview'!$A$2:$E$37"}</definedName>
    <definedName name="MIS" localSheetId="3" hidden="1">{"'Overview'!$A$2:$E$37"}</definedName>
    <definedName name="MIS" localSheetId="1" hidden="1">{"'Overview'!$A$2:$E$37"}</definedName>
    <definedName name="MIS" localSheetId="0" hidden="1">{"'Overview'!$A$2:$E$37"}</definedName>
    <definedName name="MIS" hidden="1">{"'Overview'!$A$2:$E$37"}</definedName>
    <definedName name="Months_SS">#REF!</definedName>
    <definedName name="Months_Total">#REF!</definedName>
    <definedName name="Months_Trans">#REF!</definedName>
    <definedName name="Months_Transformation">#REF!</definedName>
    <definedName name="MONTHSUM">#REF!</definedName>
    <definedName name="Moody_s_ratings">#REF!</definedName>
    <definedName name="myRange">#REF!</definedName>
    <definedName name="Neg_PCT" localSheetId="1">#REF!</definedName>
    <definedName name="Neg_PCT" localSheetId="0">#REF!</definedName>
    <definedName name="Neg_PCT">#REF!</definedName>
    <definedName name="new">#REF!</definedName>
    <definedName name="Nov10C">#REF!</definedName>
    <definedName name="Nov11C">#REF!</definedName>
    <definedName name="Nov12C">#REF!</definedName>
    <definedName name="Nov13C">#REF!</definedName>
    <definedName name="Nov14C">#REF!</definedName>
    <definedName name="Nov15C">#REF!</definedName>
    <definedName name="Nov16C">#REF!</definedName>
    <definedName name="nov17C">#REF!</definedName>
    <definedName name="Nov18C">#REF!</definedName>
    <definedName name="Nov19C">#REF!</definedName>
    <definedName name="Nov20C">#REF!</definedName>
    <definedName name="Nov21C">#REF!</definedName>
    <definedName name="Nov22C">#REF!</definedName>
    <definedName name="NPV_HurdleRate">#REF!</definedName>
    <definedName name="Number_of_users_to_be_supported_during_implementation">#REF!</definedName>
    <definedName name="Oct11c">#REF!</definedName>
    <definedName name="Oct12C">#REF!</definedName>
    <definedName name="Oct13C">#REF!</definedName>
    <definedName name="Oct14C">#REF!</definedName>
    <definedName name="Oct15C">#REF!</definedName>
    <definedName name="Oct16C">#REF!</definedName>
    <definedName name="Oct17C">#REF!</definedName>
    <definedName name="Oct18C">#REF!</definedName>
    <definedName name="Oct19C">#REF!</definedName>
    <definedName name="Oct20C">#REF!</definedName>
    <definedName name="Oct21C">#REF!</definedName>
    <definedName name="Oct22C">#REF!</definedName>
    <definedName name="of_Application_Teams_AD" localSheetId="1">#REF!</definedName>
    <definedName name="of_Application_Teams_AD" localSheetId="0">#REF!</definedName>
    <definedName name="of_Application_Teams_AD">#REF!</definedName>
    <definedName name="of_Application_Teams_FA" localSheetId="1">#REF!</definedName>
    <definedName name="of_Application_Teams_FA" localSheetId="0">#REF!</definedName>
    <definedName name="of_Application_Teams_FA">#REF!</definedName>
    <definedName name="of_Application_Teams_SF" localSheetId="1">#REF!</definedName>
    <definedName name="of_Application_Teams_SF" localSheetId="0">#REF!</definedName>
    <definedName name="of_Application_Teams_SF">#REF!</definedName>
    <definedName name="of_Application_Teams_SR">#REF!</definedName>
    <definedName name="of_Applications_AD">#REF!</definedName>
    <definedName name="of_Applications_FA">#REF!</definedName>
    <definedName name="of_Applications_SF">#REF!</definedName>
    <definedName name="of_Applications_SR">#REF!</definedName>
    <definedName name="of_Conversions_AD">#REF!</definedName>
    <definedName name="of_Conversions_FA">#REF!</definedName>
    <definedName name="of_Conversions_SF">#REF!</definedName>
    <definedName name="of_Conversions_SR">#REF!</definedName>
    <definedName name="of_Current_Business_Processes_AD">#REF!</definedName>
    <definedName name="of_Current_Business_Processes_FA">#REF!</definedName>
    <definedName name="of_Current_Business_Processes_SF">#REF!</definedName>
    <definedName name="of_Current_Business_Processes_SR">#REF!</definedName>
    <definedName name="of_Current_Interfaces_AD">#REF!</definedName>
    <definedName name="of_Current_Interfaces_FA">#REF!</definedName>
    <definedName name="of_Current_Interfaces_SF">#REF!</definedName>
    <definedName name="of_Current_Interfaces_SR">#REF!</definedName>
    <definedName name="of_Current_Systems_AD">#REF!</definedName>
    <definedName name="of_Current_Systems_FA">#REF!</definedName>
    <definedName name="of_Current_Systems_SF">#REF!</definedName>
    <definedName name="of_Current_Systems_SR">#REF!</definedName>
    <definedName name="of_Custom_Forms_AD">#REF!</definedName>
    <definedName name="of_Custom_Forms_FA">#REF!</definedName>
    <definedName name="of_Custom_Forms_SF">#REF!</definedName>
    <definedName name="of_Custom_Forms_SR">#REF!</definedName>
    <definedName name="of_Custom_Menus_AD">#REF!</definedName>
    <definedName name="of_Custom_Menus_FA">#REF!</definedName>
    <definedName name="of_Custom_Menus_SF">#REF!</definedName>
    <definedName name="of_Custom_Menus_SR">#REF!</definedName>
    <definedName name="of_Custom_Panel_Groups_AD">#REF!</definedName>
    <definedName name="of_Custom_Panel_Groups_FA">#REF!</definedName>
    <definedName name="of_Custom_Panel_Groups_SF">#REF!</definedName>
    <definedName name="of_Custom_Panel_Groups_SR">#REF!</definedName>
    <definedName name="of_Custom_Reports_AD">#REF!</definedName>
    <definedName name="of_Custom_Reports_FA">#REF!</definedName>
    <definedName name="of_Custom_Reports_SF">#REF!</definedName>
    <definedName name="of_Custom_Reports_SR">#REF!</definedName>
    <definedName name="of_Design_Duration_AD">#REF!</definedName>
    <definedName name="of_Design_Duration_FA">#REF!</definedName>
    <definedName name="of_Design_Duration_SF">#REF!</definedName>
    <definedName name="of_Design_Duration_SR">#REF!</definedName>
    <definedName name="of_Design_Team_Members_AD">#REF!</definedName>
    <definedName name="of_Design_Team_Members_FA">#REF!</definedName>
    <definedName name="of_Design_Team_Members_SF">#REF!</definedName>
    <definedName name="of_Design_Team_Members_SR">#REF!</definedName>
    <definedName name="of_Files_Tables_Convert_AD">#REF!</definedName>
    <definedName name="of_Files_Tables_Convert_FA">#REF!</definedName>
    <definedName name="of_Files_Tables_Convert_SF">#REF!</definedName>
    <definedName name="of_Files_Tables_Convert_SR">#REF!</definedName>
    <definedName name="of_Functional_Teams_AD">#REF!</definedName>
    <definedName name="of_Functional_Teams_FA">#REF!</definedName>
    <definedName name="of_Functional_Teams_SF">#REF!</definedName>
    <definedName name="of_Functional_Teams_SR">#REF!</definedName>
    <definedName name="of_Future_Business_Processes_AD">#REF!</definedName>
    <definedName name="of_Future_Business_Processes_FA">#REF!</definedName>
    <definedName name="of_Future_Business_Processes_SF">#REF!</definedName>
    <definedName name="of_Future_Business_Processes_SR">#REF!</definedName>
    <definedName name="of_Impacted_Organizations_AD">#REF!</definedName>
    <definedName name="of_Impacted_Organizations_FA">#REF!</definedName>
    <definedName name="of_Impacted_Organizations_SF">#REF!</definedName>
    <definedName name="of_Impacted_Organizations_SR">#REF!</definedName>
    <definedName name="of_Implementation_Duration_AD">#REF!</definedName>
    <definedName name="of_Implementation_Duration_FA">#REF!</definedName>
    <definedName name="of_Implementation_Duration_SF">#REF!</definedName>
    <definedName name="of_Implementation_Duration_SR">#REF!</definedName>
    <definedName name="of_Key_Files_Tables_AD">#REF!</definedName>
    <definedName name="of_Key_Files_Tables_FA">#REF!</definedName>
    <definedName name="of_Key_Files_Tables_SF">#REF!</definedName>
    <definedName name="of_Key_Files_Tables_SR">#REF!</definedName>
    <definedName name="of_Mgt_FTEs_Design">#REF!</definedName>
    <definedName name="of_Mgt_FTEs_Implementation">#REF!</definedName>
    <definedName name="of_New_Batch_Processes_AD">#REF!</definedName>
    <definedName name="of_New_Batch_Processes_FA">#REF!</definedName>
    <definedName name="of_New_Batch_Processes_SF">#REF!</definedName>
    <definedName name="of_New_Batch_Processes_SR">#REF!</definedName>
    <definedName name="of_New_Impl_Team_Mbrs_AD">#REF!</definedName>
    <definedName name="of_New_Impl_Team_Mbrs_FA">#REF!</definedName>
    <definedName name="of_New_Impl_Team_Mbrs_No_PC_AD">#REF!</definedName>
    <definedName name="of_New_Impl_Team_Mbrs_No_PC_FA">#REF!</definedName>
    <definedName name="of_New_Impl_Team_Mbrs_No_PC_SF">#REF!</definedName>
    <definedName name="of_New_Impl_Team_Mbrs_No_PC_SR">#REF!</definedName>
    <definedName name="of_New_Impl_Team_Mbrs_SF">#REF!</definedName>
    <definedName name="of_New_Impl_Team_Mbrs_SR">#REF!</definedName>
    <definedName name="of_New_Panels_AD">#REF!</definedName>
    <definedName name="of_New_Panels_FA">#REF!</definedName>
    <definedName name="of_New_Panels_SF">#REF!</definedName>
    <definedName name="of_New_Panels_SR">#REF!</definedName>
    <definedName name="of_Panel_Group_Mods_AD">#REF!</definedName>
    <definedName name="of_Panel_Group_Mods_FA">#REF!</definedName>
    <definedName name="of_Panel_Group_Mods_SF">#REF!</definedName>
    <definedName name="of_Panel_Group_Mods_SR">#REF!</definedName>
    <definedName name="of_Panel_Mods_AD">#REF!</definedName>
    <definedName name="of_Panel_Mods_FA">#REF!</definedName>
    <definedName name="of_Panel_Mods_SF">#REF!</definedName>
    <definedName name="of_Panel_Mods_SR">#REF!</definedName>
    <definedName name="of_Post_Conv_Team_Mbrs_AD">#REF!</definedName>
    <definedName name="of_Post_Conv_Team_Mbrs_FA">#REF!</definedName>
    <definedName name="of_Post_Conv_Team_Mbrs_SF">#REF!</definedName>
    <definedName name="of_Post_Conv_Team_Mbrs_SR">#REF!</definedName>
    <definedName name="of_Product_Test_Participants_AD">#REF!</definedName>
    <definedName name="of_Product_Test_Participants_FA">#REF!</definedName>
    <definedName name="of_Product_Test_Participants_SF">#REF!</definedName>
    <definedName name="of_Product_Test_Participants_SR">#REF!</definedName>
    <definedName name="of_Report_Mods_AD">#REF!</definedName>
    <definedName name="of_Report_Mods_FA">#REF!</definedName>
    <definedName name="of_Report_Mods_SF">#REF!</definedName>
    <definedName name="of_Report_Mods_SR">#REF!</definedName>
    <definedName name="of_Reporting_Tools_AD">#REF!</definedName>
    <definedName name="of_Reporting_Tools_FA">#REF!</definedName>
    <definedName name="of_Reporting_Tools_SF">#REF!</definedName>
    <definedName name="of_Reporting_Tools_SR">#REF!</definedName>
    <definedName name="of_Review_Mtgs_During_CRP_AD">#REF!</definedName>
    <definedName name="of_Review_Mtgs_During_CRP_FA">#REF!</definedName>
    <definedName name="of_Review_Mtgs_During_CRP_SF">#REF!</definedName>
    <definedName name="of_Review_Mtgs_During_CRP_SR">#REF!</definedName>
    <definedName name="of_Software_Parameter_Categories_AD">#REF!</definedName>
    <definedName name="of_Software_Parameter_Categories_FA">#REF!</definedName>
    <definedName name="of_Software_Parameter_Categories_SF">#REF!</definedName>
    <definedName name="of_Software_Parameter_Categories_SR">#REF!</definedName>
    <definedName name="of_Software_Releases_AD">#REF!</definedName>
    <definedName name="of_Software_Releases_FA">#REF!</definedName>
    <definedName name="of_Software_Releases_SF">#REF!</definedName>
    <definedName name="of_Software_Releases_SR">#REF!</definedName>
    <definedName name="of_Temporary_Interfaces_AD">#REF!</definedName>
    <definedName name="of_Temporary_Interfaces_FA">#REF!</definedName>
    <definedName name="of_Temporary_Interfaces_SF">#REF!</definedName>
    <definedName name="of_Temporary_Interfaces_SR">#REF!</definedName>
    <definedName name="of_Test_Cycles_AD">#REF!</definedName>
    <definedName name="of_Test_Cycles_FA">#REF!</definedName>
    <definedName name="of_Test_Cycles_SF">#REF!</definedName>
    <definedName name="of_Test_Cycles_SR">#REF!</definedName>
    <definedName name="of_Test_Environments_AD">#REF!</definedName>
    <definedName name="of_Test_Environments_FA">#REF!</definedName>
    <definedName name="of_Test_Environments_SF">#REF!</definedName>
    <definedName name="of_Test_Environments_SR">#REF!</definedName>
    <definedName name="of_To_Be_Interfaces_AD">#REF!</definedName>
    <definedName name="of_To_Be_Interfaces_FA">#REF!</definedName>
    <definedName name="of_To_Be_Interfaces_SF">#REF!</definedName>
    <definedName name="of_To_Be_Interfaces_SR">#REF!</definedName>
    <definedName name="of_User_Interfaces_AD">#REF!</definedName>
    <definedName name="of_User_Interfaces_FA">#REF!</definedName>
    <definedName name="of_User_Interfaces_SF">#REF!</definedName>
    <definedName name="of_User_Interfaces_SR">#REF!</definedName>
    <definedName name="of_Workflow_Code_Test_AD">#REF!</definedName>
    <definedName name="of_Workflow_Code_Test_FA">#REF!</definedName>
    <definedName name="of_Workflow_Code_Test_SF">#REF!</definedName>
    <definedName name="of_Workflow_Code_Test_SR">#REF!</definedName>
    <definedName name="of_Workflow_Design_AD">#REF!</definedName>
    <definedName name="of_Workflow_Design_FA">#REF!</definedName>
    <definedName name="of_Workflow_Design_SF">#REF!</definedName>
    <definedName name="of_Workflow_Design_SR">#REF!</definedName>
    <definedName name="of_Workflows_AD">#REF!</definedName>
    <definedName name="of_Workflows_FA">#REF!</definedName>
    <definedName name="of_Workflows_SF">#REF!</definedName>
    <definedName name="of_Workflows_SR">#REF!</definedName>
    <definedName name="one">#REF!,#REF!</definedName>
    <definedName name="OpenviewStdRates">#REF!</definedName>
    <definedName name="Organization">#REF!</definedName>
    <definedName name="OS_GoalSeekAllowance">#REF!</definedName>
    <definedName name="OS_Ops_GoalSeekAllowance">#REF!</definedName>
    <definedName name="OS_TargetGM">#REF!</definedName>
    <definedName name="Output_Currency">#REF!</definedName>
    <definedName name="PCHierarchy">#REF!</definedName>
    <definedName name="PCNode">#REF!</definedName>
    <definedName name="PeopleForm.Revenue">#REF!</definedName>
    <definedName name="_xlnm.Print_Area" localSheetId="7">'1d SFY 25-26 Q3 Wrk Reg CF Disq'!$A$1:$Q$3</definedName>
    <definedName name="_xlnm.Print_Area" localSheetId="9">'2b SFY 2425 Q3 Adj-Late CalSAWS'!$A$1:$AL$3</definedName>
    <definedName name="_xlnm.Print_Area" localSheetId="10">'3a 58C 23-24 Persons Count'!$A$1:$Z$63</definedName>
    <definedName name="_xlnm.Print_Area" localSheetId="2">'SFY 25-26 Q3 Share by Project'!$A$1:$L$63</definedName>
    <definedName name="_xlnm.Print_Area" localSheetId="3">'SFY 25-26 Q3 Share Calculations'!$A$1:$AH$66</definedName>
    <definedName name="_xlnm.Print_Area" localSheetId="1">'SFY 25-26 Q3 Share Summary'!$A$1:$E$63</definedName>
    <definedName name="_xlnm.Print_Area" localSheetId="0">TOC!$A$1:$C$10</definedName>
    <definedName name="_xlnm.Print_Titles" localSheetId="4">'1a SFY 25-26 Q3 ABAWD'!$A:$C</definedName>
    <definedName name="_xlnm.Print_Titles" localSheetId="5">'1a SFY 25-26 Q3 CF-CW Recert'!$A:$C</definedName>
    <definedName name="_xlnm.Print_Titles" localSheetId="6">'1b SFY 25-26 Q3 CF Restaurant'!$A:$C</definedName>
    <definedName name="_xlnm.Print_Titles" localSheetId="7">'1d SFY 25-26 Q3 Wrk Reg CF Disq'!$A:$C</definedName>
    <definedName name="_xlnm.Print_Titles" localSheetId="8">'2a SFY 25-26 Q3 CalSAWS'!$A:$C,'2a SFY 25-26 Q3 CalSAWS'!$1:$3</definedName>
    <definedName name="_xlnm.Print_Titles" localSheetId="9">'2b SFY 2425 Q3 Adj-Late CalSAWS'!$A:$C,'2b SFY 2425 Q3 Adj-Late CalSAWS'!$1:$3</definedName>
    <definedName name="Prior_Flash">#REF!</definedName>
    <definedName name="Prod">#REF!</definedName>
    <definedName name="Prod_Codes">#REF!</definedName>
    <definedName name="Prod1">#REF!</definedName>
    <definedName name="Product_Codes">#REF!</definedName>
    <definedName name="ProductDepMethodInsert">#REF!</definedName>
    <definedName name="ProductFamilyInsert">#REF!</definedName>
    <definedName name="Project_Yr">#REF!</definedName>
    <definedName name="ProjectDiscount" localSheetId="1">#REF!</definedName>
    <definedName name="ProjectDiscount" localSheetId="0">#REF!</definedName>
    <definedName name="ProjectDiscount">#REF!</definedName>
    <definedName name="PY_Hours">#REF!</definedName>
    <definedName name="PY_Hours_DB">#REF!</definedName>
    <definedName name="PY_Name">#REF!</definedName>
    <definedName name="PY_Percent_DB" localSheetId="1">#REF!</definedName>
    <definedName name="PY_Percent_DB" localSheetId="0">#REF!</definedName>
    <definedName name="PY_Percent_DB">#REF!</definedName>
    <definedName name="QA_Rate">#REF!</definedName>
    <definedName name="QTRALLOC">#N/A</definedName>
    <definedName name="rate100" localSheetId="0">#REF!</definedName>
    <definedName name="rate100">#REF!</definedName>
    <definedName name="rate40" localSheetId="0">#REF!</definedName>
    <definedName name="rate40">#REF!</definedName>
    <definedName name="rate60" localSheetId="0">#REF!</definedName>
    <definedName name="rate60">#REF!</definedName>
    <definedName name="rate80">#REF!</definedName>
    <definedName name="RateCard">#REF!</definedName>
    <definedName name="RatesLook">#REF!</definedName>
    <definedName name="_xlnm.Recorder">#REF!</definedName>
    <definedName name="RevenueCalc">#REF!</definedName>
    <definedName name="RFPRole">#REF!</definedName>
    <definedName name="rolelookup">#REF!</definedName>
    <definedName name="Rpt_AT_Factor" localSheetId="1">#REF!</definedName>
    <definedName name="Rpt_AT_Factor" localSheetId="0">#REF!</definedName>
    <definedName name="Rpt_AT_Factor">#REF!</definedName>
    <definedName name="Rule_AT_Factor" localSheetId="1">#REF!</definedName>
    <definedName name="Rule_AT_Factor" localSheetId="0">#REF!</definedName>
    <definedName name="Rule_AT_Factor">#REF!</definedName>
    <definedName name="Rule_DAO_Factor" localSheetId="1">#REF!</definedName>
    <definedName name="Rule_DAO_Factor" localSheetId="0">#REF!</definedName>
    <definedName name="Rule_DAO_Factor">#REF!</definedName>
    <definedName name="Rule_VBean_Factor">#REF!</definedName>
    <definedName name="sacs">#REF!</definedName>
    <definedName name="SalaryLevelInsert">#REF!</definedName>
    <definedName name="SalaryTable">#REF!</definedName>
    <definedName name="SalaryTable_Americas">#REF!</definedName>
    <definedName name="Sales_Tax">#REF!</definedName>
    <definedName name="SAPBEXdnldView" hidden="1">"42FRL1IA2P41AEC9LS67ZMQWU"</definedName>
    <definedName name="SAPBEXhrIndnt" hidden="1">1</definedName>
    <definedName name="SAPBEXrevision" hidden="1">1</definedName>
    <definedName name="SAPBEXsysID" hidden="1">"PW2"</definedName>
    <definedName name="SAPBEXwbID" hidden="1">"3HJAM0C8PHGQV7UK9SXG1J1DV"</definedName>
    <definedName name="Schedule" localSheetId="0">#REF!</definedName>
    <definedName name="Schedule">#REF!</definedName>
    <definedName name="sdd">#REF!</definedName>
    <definedName name="SECAIB">#REF!</definedName>
    <definedName name="Sep17C">#REF!</definedName>
    <definedName name="Sep18C">#REF!</definedName>
    <definedName name="Sep19C">#REF!</definedName>
    <definedName name="Sep20C">#REF!</definedName>
    <definedName name="Sep21C">#REF!</definedName>
    <definedName name="Sep22C">#REF!</definedName>
    <definedName name="Sep23C">#REF!</definedName>
    <definedName name="Serv_Line">#REF!</definedName>
    <definedName name="Service_Line">#REF!</definedName>
    <definedName name="ServicesHours">#REF!</definedName>
    <definedName name="ShiftCodeUplift">#REF!</definedName>
    <definedName name="Shipping">#REF!</definedName>
    <definedName name="SIFTCAT2">#REF!</definedName>
    <definedName name="SiteLocation">#REF!</definedName>
    <definedName name="SO_ALL">#REF!</definedName>
    <definedName name="SO_Tbl">#REF!</definedName>
    <definedName name="Soar_ID">#REF!</definedName>
    <definedName name="Spec_pct" localSheetId="1">#REF!</definedName>
    <definedName name="Spec_pct" localSheetId="0">#REF!</definedName>
    <definedName name="Spec_pct">#REF!</definedName>
    <definedName name="State">#REF!</definedName>
    <definedName name="StdPaymentOption">#REF!</definedName>
    <definedName name="String2">#REF!</definedName>
    <definedName name="StringA">#REF!</definedName>
    <definedName name="SubDivisionList">#REF!</definedName>
    <definedName name="SUPPLIES">#REF!</definedName>
    <definedName name="SystemData115">#REF!</definedName>
    <definedName name="SystemTest" localSheetId="1">#REF!</definedName>
    <definedName name="SystemTest" localSheetId="0">#REF!</definedName>
    <definedName name="SystemTest">#REF!</definedName>
    <definedName name="t_channels" localSheetId="0">#REF!</definedName>
    <definedName name="t_channels">#REF!</definedName>
    <definedName name="t_seats" localSheetId="0">#REF!</definedName>
    <definedName name="t_seats">#REF!</definedName>
    <definedName name="T1_Install" localSheetId="0">#REF!</definedName>
    <definedName name="T1_Install">#REF!</definedName>
    <definedName name="T1_Recurring_Cost" localSheetId="0">#REF!</definedName>
    <definedName name="T1_Recurring_Cost">#REF!</definedName>
    <definedName name="Tables4" localSheetId="3" hidden="1">{"'Sheet1'!$B$2:$F$25"}</definedName>
    <definedName name="Tables4" localSheetId="1" hidden="1">{"'Sheet1'!$B$2:$F$25"}</definedName>
    <definedName name="Tables4" localSheetId="0" hidden="1">{"'Sheet1'!$B$2:$F$25"}</definedName>
    <definedName name="Tables4" hidden="1">{"'Sheet1'!$B$2:$F$25"}</definedName>
    <definedName name="TagsUsed">#REF!</definedName>
    <definedName name="Tasks" localSheetId="1">#REF!</definedName>
    <definedName name="Tasks" localSheetId="0">#REF!</definedName>
    <definedName name="Tasks">#REF!</definedName>
    <definedName name="Team" localSheetId="1">#REF!</definedName>
    <definedName name="Team" localSheetId="0">#REF!</definedName>
    <definedName name="Team">#REF!</definedName>
    <definedName name="TestPct" localSheetId="1">#REF!</definedName>
    <definedName name="TestPct" localSheetId="0">#REF!</definedName>
    <definedName name="TestPct">#REF!</definedName>
    <definedName name="Tiers100">#REF!</definedName>
    <definedName name="Tiers40">#REF!</definedName>
    <definedName name="Tiers60">#REF!</definedName>
    <definedName name="Tiers80">#REF!</definedName>
    <definedName name="Title">#REF!</definedName>
    <definedName name="Trans">#REF!</definedName>
    <definedName name="us">1.5037</definedName>
    <definedName name="USASourceList">#REF!</definedName>
    <definedName name="V">#REF!</definedName>
    <definedName name="ValidResources">#REF!</definedName>
    <definedName name="VARTYPE2">#REF!</definedName>
    <definedName name="Version">#REF!</definedName>
    <definedName name="WorkforceList">#REF!</definedName>
    <definedName name="xxx">#REF!</definedName>
    <definedName name="ZLE" localSheetId="10" hidden="1">{"'Overview'!$A$2:$E$37"}</definedName>
    <definedName name="ZLE" localSheetId="3" hidden="1">{"'Overview'!$A$2:$E$37"}</definedName>
    <definedName name="ZLE" localSheetId="1" hidden="1">{"'Overview'!$A$2:$E$37"}</definedName>
    <definedName name="ZLE" localSheetId="0" hidden="1">{"'Overview'!$A$2:$E$37"}</definedName>
    <definedName name="ZLE" hidden="1">{"'Overview'!$A$2:$E$37"}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1" l="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" i="11"/>
  <c r="B4" i="4"/>
  <c r="T38" i="11"/>
  <c r="S42" i="11"/>
  <c r="U51" i="11"/>
  <c r="U52" i="11"/>
  <c r="U53" i="11"/>
  <c r="U54" i="11"/>
  <c r="U55" i="11"/>
  <c r="U56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S54" i="11"/>
  <c r="S55" i="11"/>
  <c r="S56" i="11"/>
  <c r="S57" i="11"/>
  <c r="S58" i="11"/>
  <c r="K9" i="11"/>
  <c r="G62" i="11"/>
  <c r="G47" i="11"/>
  <c r="K32" i="11"/>
  <c r="K33" i="11"/>
  <c r="K34" i="11"/>
  <c r="G44" i="11"/>
  <c r="G45" i="11"/>
  <c r="AA4" i="11"/>
  <c r="AB4" i="11"/>
  <c r="AC4" i="11"/>
  <c r="Z4" i="11"/>
  <c r="O37" i="11"/>
  <c r="O38" i="11"/>
  <c r="O39" i="11"/>
  <c r="O40" i="11"/>
  <c r="O41" i="11"/>
  <c r="O42" i="11"/>
  <c r="O43" i="11"/>
  <c r="O44" i="11"/>
  <c r="C48" i="11"/>
  <c r="C49" i="11"/>
  <c r="C41" i="11"/>
  <c r="C42" i="11"/>
  <c r="C43" i="11"/>
  <c r="C12" i="11"/>
  <c r="C13" i="11"/>
  <c r="C5" i="11"/>
  <c r="B68" i="19" l="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" i="11"/>
  <c r="K5" i="11"/>
  <c r="D30" i="4" s="1"/>
  <c r="K10" i="11" l="1"/>
  <c r="D8" i="4" s="1"/>
  <c r="K20" i="11"/>
  <c r="D18" i="4" s="1"/>
  <c r="D65" i="4"/>
  <c r="K43" i="11"/>
  <c r="D41" i="4" s="1"/>
  <c r="K38" i="11"/>
  <c r="D36" i="4" s="1"/>
  <c r="D7" i="4"/>
  <c r="K18" i="11"/>
  <c r="D16" i="4" s="1"/>
  <c r="J64" i="11"/>
  <c r="K17" i="11"/>
  <c r="D15" i="4" s="1"/>
  <c r="K29" i="11"/>
  <c r="D27" i="4" s="1"/>
  <c r="K53" i="11"/>
  <c r="D51" i="4" s="1"/>
  <c r="K19" i="11"/>
  <c r="D17" i="4" s="1"/>
  <c r="K41" i="11"/>
  <c r="D39" i="4" s="1"/>
  <c r="K57" i="11"/>
  <c r="D55" i="4" s="1"/>
  <c r="K6" i="11"/>
  <c r="D4" i="4" s="1"/>
  <c r="K30" i="11"/>
  <c r="D28" i="4" s="1"/>
  <c r="K42" i="11"/>
  <c r="D40" i="4" s="1"/>
  <c r="K54" i="11"/>
  <c r="D52" i="4" s="1"/>
  <c r="K7" i="11"/>
  <c r="D5" i="4" s="1"/>
  <c r="K31" i="11"/>
  <c r="D29" i="4" s="1"/>
  <c r="K55" i="11"/>
  <c r="D53" i="4" s="1"/>
  <c r="K8" i="11"/>
  <c r="D6" i="4" s="1"/>
  <c r="K44" i="11"/>
  <c r="D42" i="4" s="1"/>
  <c r="K56" i="11"/>
  <c r="D54" i="4" s="1"/>
  <c r="K21" i="11"/>
  <c r="D19" i="4" s="1"/>
  <c r="D31" i="4"/>
  <c r="K45" i="11"/>
  <c r="D43" i="4" s="1"/>
  <c r="K22" i="11"/>
  <c r="D20" i="4" s="1"/>
  <c r="D32" i="4"/>
  <c r="K46" i="11"/>
  <c r="D44" i="4" s="1"/>
  <c r="K58" i="11"/>
  <c r="D56" i="4" s="1"/>
  <c r="K11" i="11"/>
  <c r="D9" i="4" s="1"/>
  <c r="K23" i="11"/>
  <c r="D21" i="4" s="1"/>
  <c r="K35" i="11"/>
  <c r="D33" i="4" s="1"/>
  <c r="K47" i="11"/>
  <c r="D45" i="4" s="1"/>
  <c r="K59" i="11"/>
  <c r="D57" i="4" s="1"/>
  <c r="K12" i="11"/>
  <c r="D10" i="4" s="1"/>
  <c r="K24" i="11"/>
  <c r="D22" i="4" s="1"/>
  <c r="K36" i="11"/>
  <c r="D34" i="4" s="1"/>
  <c r="K48" i="11"/>
  <c r="D46" i="4" s="1"/>
  <c r="K60" i="11"/>
  <c r="D58" i="4" s="1"/>
  <c r="K13" i="11"/>
  <c r="D11" i="4" s="1"/>
  <c r="K25" i="11"/>
  <c r="D23" i="4" s="1"/>
  <c r="K37" i="11"/>
  <c r="D35" i="4" s="1"/>
  <c r="K49" i="11"/>
  <c r="D47" i="4" s="1"/>
  <c r="K61" i="11"/>
  <c r="D59" i="4" s="1"/>
  <c r="K14" i="11"/>
  <c r="D12" i="4" s="1"/>
  <c r="K26" i="11"/>
  <c r="D24" i="4" s="1"/>
  <c r="K50" i="11"/>
  <c r="D48" i="4" s="1"/>
  <c r="K62" i="11"/>
  <c r="D60" i="4" s="1"/>
  <c r="K15" i="11"/>
  <c r="D13" i="4" s="1"/>
  <c r="K27" i="11"/>
  <c r="D25" i="4" s="1"/>
  <c r="K39" i="11"/>
  <c r="D37" i="4" s="1"/>
  <c r="K51" i="11"/>
  <c r="D49" i="4" s="1"/>
  <c r="K63" i="11"/>
  <c r="D61" i="4" s="1"/>
  <c r="K16" i="11"/>
  <c r="D14" i="4" s="1"/>
  <c r="K28" i="11"/>
  <c r="D26" i="4" s="1"/>
  <c r="K40" i="11"/>
  <c r="D38" i="4" s="1"/>
  <c r="K52" i="11"/>
  <c r="D50" i="4" s="1"/>
  <c r="D63" i="4" l="1"/>
  <c r="D66" i="4" s="1"/>
  <c r="K64" i="11"/>
  <c r="D68" i="19"/>
  <c r="C68" i="19"/>
  <c r="E68" i="19" s="1"/>
  <c r="K68" i="11" l="1"/>
  <c r="K69" i="11" s="1"/>
  <c r="K66" i="11"/>
  <c r="AB61" i="11"/>
  <c r="AB62" i="11"/>
  <c r="Z54" i="11"/>
  <c r="Z55" i="11"/>
  <c r="Z56" i="11"/>
  <c r="AB60" i="11"/>
  <c r="AB27" i="11"/>
  <c r="AB28" i="11"/>
  <c r="AB29" i="11"/>
  <c r="AB30" i="11"/>
  <c r="AB31" i="11"/>
  <c r="AB32" i="11"/>
  <c r="Z36" i="11"/>
  <c r="Z37" i="11"/>
  <c r="AA8" i="11"/>
  <c r="AA9" i="11"/>
  <c r="AA10" i="11"/>
  <c r="AA11" i="11"/>
  <c r="AA12" i="11"/>
  <c r="AA16" i="11"/>
  <c r="AA17" i="11"/>
  <c r="AA18" i="11"/>
  <c r="AA19" i="11"/>
  <c r="AA20" i="11"/>
  <c r="AA21" i="11"/>
  <c r="AA22" i="11"/>
  <c r="Z24" i="11" l="1"/>
  <c r="AB24" i="11"/>
  <c r="AB25" i="11"/>
  <c r="Z25" i="11"/>
  <c r="AB13" i="11"/>
  <c r="AA13" i="11"/>
  <c r="AA23" i="11"/>
  <c r="AB23" i="11"/>
  <c r="AB26" i="11"/>
  <c r="Z26" i="11"/>
  <c r="AA15" i="11"/>
  <c r="AB15" i="11"/>
  <c r="AA14" i="11"/>
  <c r="AB14" i="11"/>
  <c r="R54" i="11"/>
  <c r="R55" i="11"/>
  <c r="R56" i="11"/>
  <c r="R57" i="11"/>
  <c r="R58" i="11"/>
  <c r="R59" i="11"/>
  <c r="R60" i="11"/>
  <c r="R61" i="11"/>
  <c r="R62" i="11"/>
  <c r="R63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6" i="11"/>
  <c r="G5" i="11" l="1"/>
  <c r="O5" i="11"/>
  <c r="E65" i="4" l="1"/>
  <c r="B45" i="11"/>
  <c r="F45" i="11"/>
  <c r="N45" i="11"/>
  <c r="O45" i="11" s="1"/>
  <c r="E43" i="4" l="1"/>
  <c r="B31" i="11"/>
  <c r="F31" i="11"/>
  <c r="N31" i="11"/>
  <c r="O31" i="11" s="1"/>
  <c r="E29" i="4" s="1"/>
  <c r="F14" i="11"/>
  <c r="N14" i="11"/>
  <c r="O14" i="11" s="1"/>
  <c r="E12" i="4" s="1"/>
  <c r="B14" i="11"/>
  <c r="N26" i="11"/>
  <c r="O26" i="11" s="1"/>
  <c r="E24" i="4" s="1"/>
  <c r="F26" i="11"/>
  <c r="B26" i="11"/>
  <c r="F12" i="11"/>
  <c r="N12" i="11"/>
  <c r="O12" i="11" s="1"/>
  <c r="E10" i="4" s="1"/>
  <c r="B12" i="11"/>
  <c r="F62" i="11"/>
  <c r="N62" i="11"/>
  <c r="O62" i="11" s="1"/>
  <c r="E60" i="4" s="1"/>
  <c r="B62" i="11"/>
  <c r="F54" i="11"/>
  <c r="N54" i="11"/>
  <c r="O54" i="11" s="1"/>
  <c r="E52" i="4" s="1"/>
  <c r="B54" i="11"/>
  <c r="B49" i="11"/>
  <c r="N49" i="11"/>
  <c r="F49" i="11"/>
  <c r="F44" i="11"/>
  <c r="N44" i="11"/>
  <c r="B44" i="11"/>
  <c r="N42" i="11"/>
  <c r="F42" i="11"/>
  <c r="B42" i="11"/>
  <c r="B43" i="11"/>
  <c r="F43" i="11"/>
  <c r="N43" i="11"/>
  <c r="F16" i="11"/>
  <c r="N16" i="11"/>
  <c r="O16" i="11" s="1"/>
  <c r="E14" i="4" s="1"/>
  <c r="B16" i="11"/>
  <c r="B39" i="11"/>
  <c r="F39" i="11"/>
  <c r="N39" i="11"/>
  <c r="N18" i="11"/>
  <c r="O18" i="11" s="1"/>
  <c r="E16" i="4" s="1"/>
  <c r="F18" i="11"/>
  <c r="B18" i="11"/>
  <c r="B6" i="11"/>
  <c r="N6" i="11"/>
  <c r="F6" i="11"/>
  <c r="F24" i="11"/>
  <c r="G24" i="11" s="1"/>
  <c r="N24" i="11"/>
  <c r="O24" i="11" s="1"/>
  <c r="E22" i="4" s="1"/>
  <c r="B24" i="11"/>
  <c r="F48" i="11"/>
  <c r="N48" i="11"/>
  <c r="B48" i="11"/>
  <c r="B25" i="11"/>
  <c r="F25" i="11"/>
  <c r="N25" i="11"/>
  <c r="O25" i="11" s="1"/>
  <c r="E23" i="4" s="1"/>
  <c r="B63" i="11"/>
  <c r="F63" i="11"/>
  <c r="N63" i="11"/>
  <c r="O63" i="11" s="1"/>
  <c r="E61" i="4" s="1"/>
  <c r="B55" i="11"/>
  <c r="C55" i="11" s="1"/>
  <c r="N55" i="11"/>
  <c r="O55" i="11" s="1"/>
  <c r="E53" i="4" s="1"/>
  <c r="F55" i="11"/>
  <c r="B35" i="11"/>
  <c r="F35" i="11"/>
  <c r="G35" i="11" s="1"/>
  <c r="N35" i="11"/>
  <c r="O35" i="11" s="1"/>
  <c r="E33" i="4" s="1"/>
  <c r="F30" i="11"/>
  <c r="N30" i="11"/>
  <c r="O30" i="11" s="1"/>
  <c r="E28" i="4" s="1"/>
  <c r="B30" i="11"/>
  <c r="F40" i="11"/>
  <c r="N40" i="11"/>
  <c r="B40" i="11"/>
  <c r="N34" i="11"/>
  <c r="O34" i="11" s="1"/>
  <c r="E32" i="4" s="1"/>
  <c r="F34" i="11"/>
  <c r="B34" i="11"/>
  <c r="B59" i="11"/>
  <c r="C59" i="11" s="1"/>
  <c r="F59" i="11"/>
  <c r="N59" i="11"/>
  <c r="O59" i="11" s="1"/>
  <c r="E57" i="4" s="1"/>
  <c r="F60" i="11"/>
  <c r="N60" i="11"/>
  <c r="O60" i="11" s="1"/>
  <c r="E58" i="4" s="1"/>
  <c r="B60" i="11"/>
  <c r="F52" i="11"/>
  <c r="N52" i="11"/>
  <c r="O52" i="11" s="1"/>
  <c r="E50" i="4" s="1"/>
  <c r="B52" i="11"/>
  <c r="C52" i="11" s="1"/>
  <c r="B47" i="11"/>
  <c r="F47" i="11"/>
  <c r="N47" i="11"/>
  <c r="N50" i="11"/>
  <c r="F50" i="11"/>
  <c r="B50" i="11"/>
  <c r="B53" i="11"/>
  <c r="C53" i="11" s="1"/>
  <c r="N53" i="11"/>
  <c r="O53" i="11" s="1"/>
  <c r="E51" i="4" s="1"/>
  <c r="F53" i="11"/>
  <c r="F36" i="11"/>
  <c r="G36" i="11" s="1"/>
  <c r="N36" i="11"/>
  <c r="O36" i="11" s="1"/>
  <c r="E34" i="4" s="1"/>
  <c r="B36" i="11"/>
  <c r="B29" i="11"/>
  <c r="C29" i="11" s="1"/>
  <c r="N29" i="11"/>
  <c r="O29" i="11" s="1"/>
  <c r="E27" i="4" s="1"/>
  <c r="F29" i="11"/>
  <c r="B41" i="11"/>
  <c r="F41" i="11"/>
  <c r="N41" i="11"/>
  <c r="B15" i="11"/>
  <c r="F15" i="11"/>
  <c r="N15" i="11"/>
  <c r="O15" i="11" s="1"/>
  <c r="E13" i="4" s="1"/>
  <c r="F22" i="11"/>
  <c r="N22" i="11"/>
  <c r="O22" i="11" s="1"/>
  <c r="E20" i="4" s="1"/>
  <c r="B22" i="11"/>
  <c r="B11" i="11"/>
  <c r="F11" i="11"/>
  <c r="N11" i="11"/>
  <c r="O11" i="11" s="1"/>
  <c r="E9" i="4" s="1"/>
  <c r="B37" i="11"/>
  <c r="N37" i="11"/>
  <c r="E35" i="4" s="1"/>
  <c r="F37" i="11"/>
  <c r="B51" i="11"/>
  <c r="F51" i="11"/>
  <c r="N51" i="11"/>
  <c r="O51" i="11" s="1"/>
  <c r="E49" i="4" s="1"/>
  <c r="B7" i="11"/>
  <c r="N7" i="11"/>
  <c r="O7" i="11" s="1"/>
  <c r="E5" i="4" s="1"/>
  <c r="F7" i="11"/>
  <c r="B17" i="11"/>
  <c r="F17" i="11"/>
  <c r="N17" i="11"/>
  <c r="O17" i="11" s="1"/>
  <c r="E15" i="4" s="1"/>
  <c r="F8" i="11"/>
  <c r="N8" i="11"/>
  <c r="O8" i="11" s="1"/>
  <c r="E6" i="4" s="1"/>
  <c r="B8" i="11"/>
  <c r="F20" i="11"/>
  <c r="G20" i="11" s="1"/>
  <c r="N20" i="11"/>
  <c r="O20" i="11" s="1"/>
  <c r="E18" i="4" s="1"/>
  <c r="B20" i="11"/>
  <c r="N58" i="11"/>
  <c r="O58" i="11" s="1"/>
  <c r="E56" i="4" s="1"/>
  <c r="F58" i="11"/>
  <c r="B58" i="11"/>
  <c r="F38" i="11"/>
  <c r="N38" i="11"/>
  <c r="B38" i="11"/>
  <c r="C38" i="11" s="1"/>
  <c r="F46" i="11"/>
  <c r="N46" i="11"/>
  <c r="B46" i="11"/>
  <c r="B13" i="11"/>
  <c r="F13" i="11"/>
  <c r="N13" i="11"/>
  <c r="O13" i="11" s="1"/>
  <c r="E11" i="4" s="1"/>
  <c r="B23" i="11"/>
  <c r="N23" i="11"/>
  <c r="O23" i="11" s="1"/>
  <c r="E21" i="4" s="1"/>
  <c r="F23" i="11"/>
  <c r="B9" i="11"/>
  <c r="F9" i="11"/>
  <c r="N9" i="11"/>
  <c r="O9" i="11" s="1"/>
  <c r="E7" i="4" s="1"/>
  <c r="B19" i="11"/>
  <c r="F19" i="11"/>
  <c r="N19" i="11"/>
  <c r="O19" i="11" s="1"/>
  <c r="E17" i="4" s="1"/>
  <c r="B21" i="11"/>
  <c r="F21" i="11"/>
  <c r="N21" i="11"/>
  <c r="O21" i="11" s="1"/>
  <c r="E19" i="4" s="1"/>
  <c r="F28" i="11"/>
  <c r="N28" i="11"/>
  <c r="O28" i="11" s="1"/>
  <c r="E26" i="4" s="1"/>
  <c r="B28" i="11"/>
  <c r="F56" i="11"/>
  <c r="N56" i="11"/>
  <c r="O56" i="11" s="1"/>
  <c r="E54" i="4" s="1"/>
  <c r="B56" i="11"/>
  <c r="F32" i="11"/>
  <c r="N32" i="11"/>
  <c r="O32" i="11" s="1"/>
  <c r="E30" i="4" s="1"/>
  <c r="B32" i="11"/>
  <c r="B57" i="11"/>
  <c r="N57" i="11"/>
  <c r="O57" i="11" s="1"/>
  <c r="E55" i="4" s="1"/>
  <c r="F57" i="11"/>
  <c r="B61" i="11"/>
  <c r="C61" i="11" s="1"/>
  <c r="N61" i="11"/>
  <c r="O61" i="11" s="1"/>
  <c r="E59" i="4" s="1"/>
  <c r="F61" i="11"/>
  <c r="B33" i="11"/>
  <c r="N33" i="11"/>
  <c r="O33" i="11" s="1"/>
  <c r="E31" i="4" s="1"/>
  <c r="F33" i="11"/>
  <c r="N10" i="11"/>
  <c r="O10" i="11" s="1"/>
  <c r="E8" i="4" s="1"/>
  <c r="F10" i="11"/>
  <c r="B10" i="11"/>
  <c r="B27" i="11"/>
  <c r="F27" i="11"/>
  <c r="N27" i="11"/>
  <c r="O27" i="11" s="1"/>
  <c r="E25" i="4" s="1"/>
  <c r="O46" i="11" l="1"/>
  <c r="E44" i="4" s="1"/>
  <c r="O50" i="11"/>
  <c r="E48" i="4" s="1"/>
  <c r="O47" i="11"/>
  <c r="E45" i="4" s="1"/>
  <c r="O48" i="11"/>
  <c r="E46" i="4" s="1"/>
  <c r="E42" i="4"/>
  <c r="E36" i="4"/>
  <c r="O49" i="11"/>
  <c r="E47" i="4" s="1"/>
  <c r="E41" i="4"/>
  <c r="E38" i="4"/>
  <c r="E40" i="4"/>
  <c r="E39" i="4"/>
  <c r="E37" i="4"/>
  <c r="C65" i="4"/>
  <c r="G28" i="11" l="1"/>
  <c r="C26" i="4" s="1"/>
  <c r="G29" i="11"/>
  <c r="C27" i="4" s="1"/>
  <c r="G30" i="11"/>
  <c r="C28" i="4" s="1"/>
  <c r="G31" i="11"/>
  <c r="C29" i="4" s="1"/>
  <c r="G32" i="11"/>
  <c r="C30" i="4" s="1"/>
  <c r="G33" i="11"/>
  <c r="C31" i="4" s="1"/>
  <c r="G34" i="11"/>
  <c r="C32" i="4" s="1"/>
  <c r="C34" i="4"/>
  <c r="G38" i="11"/>
  <c r="G39" i="11"/>
  <c r="G41" i="11"/>
  <c r="G42" i="11"/>
  <c r="G48" i="11"/>
  <c r="G59" i="11"/>
  <c r="G61" i="11"/>
  <c r="C59" i="4" s="1"/>
  <c r="C60" i="4"/>
  <c r="G63" i="11"/>
  <c r="C61" i="4" s="1"/>
  <c r="G8" i="11"/>
  <c r="C6" i="4" s="1"/>
  <c r="G9" i="11"/>
  <c r="C7" i="4" s="1"/>
  <c r="G10" i="11"/>
  <c r="C8" i="4" s="1"/>
  <c r="G13" i="11"/>
  <c r="C11" i="4" s="1"/>
  <c r="G14" i="11"/>
  <c r="C12" i="4" s="1"/>
  <c r="G16" i="11"/>
  <c r="C14" i="4" s="1"/>
  <c r="G17" i="11"/>
  <c r="C15" i="4" s="1"/>
  <c r="G18" i="11"/>
  <c r="C16" i="4" s="1"/>
  <c r="G19" i="11"/>
  <c r="C17" i="4" s="1"/>
  <c r="G21" i="11"/>
  <c r="C19" i="4" s="1"/>
  <c r="G22" i="11"/>
  <c r="C20" i="4" s="1"/>
  <c r="G23" i="11"/>
  <c r="C21" i="4" s="1"/>
  <c r="G25" i="11"/>
  <c r="C23" i="4" s="1"/>
  <c r="G26" i="11"/>
  <c r="C24" i="4" s="1"/>
  <c r="G27" i="11"/>
  <c r="C25" i="4" s="1"/>
  <c r="G6" i="11"/>
  <c r="G55" i="11" l="1"/>
  <c r="C53" i="4" s="1"/>
  <c r="G51" i="11"/>
  <c r="C49" i="4" s="1"/>
  <c r="G43" i="11"/>
  <c r="C41" i="4" s="1"/>
  <c r="G58" i="11"/>
  <c r="C56" i="4" s="1"/>
  <c r="G50" i="11"/>
  <c r="C48" i="4" s="1"/>
  <c r="G57" i="11"/>
  <c r="C55" i="4" s="1"/>
  <c r="G49" i="11"/>
  <c r="C47" i="4" s="1"/>
  <c r="G56" i="11"/>
  <c r="C54" i="4" s="1"/>
  <c r="G40" i="11"/>
  <c r="C38" i="4" s="1"/>
  <c r="C18" i="4"/>
  <c r="G53" i="11"/>
  <c r="C51" i="4" s="1"/>
  <c r="C43" i="4"/>
  <c r="G37" i="11"/>
  <c r="C35" i="4" s="1"/>
  <c r="C45" i="4"/>
  <c r="G54" i="11"/>
  <c r="C52" i="4" s="1"/>
  <c r="G46" i="11"/>
  <c r="C44" i="4" s="1"/>
  <c r="G12" i="11"/>
  <c r="C10" i="4" s="1"/>
  <c r="G11" i="11"/>
  <c r="C9" i="4" s="1"/>
  <c r="G60" i="11"/>
  <c r="C58" i="4" s="1"/>
  <c r="G52" i="11"/>
  <c r="C50" i="4" s="1"/>
  <c r="C42" i="4"/>
  <c r="C57" i="4"/>
  <c r="C33" i="4"/>
  <c r="C40" i="4"/>
  <c r="C22" i="4"/>
  <c r="C39" i="4"/>
  <c r="C4" i="4"/>
  <c r="G15" i="11"/>
  <c r="C13" i="4" s="1"/>
  <c r="F64" i="11"/>
  <c r="C46" i="4"/>
  <c r="C37" i="4"/>
  <c r="C36" i="4"/>
  <c r="G7" i="11"/>
  <c r="G64" i="11" l="1"/>
  <c r="C5" i="4"/>
  <c r="C63" i="4" s="1"/>
  <c r="G66" i="11" l="1"/>
  <c r="C66" i="4"/>
  <c r="G68" i="11"/>
  <c r="G69" i="11" s="1"/>
  <c r="AB5" i="11" l="1"/>
  <c r="AA5" i="11"/>
  <c r="Z5" i="11"/>
  <c r="Z6" i="11" l="1"/>
  <c r="Z17" i="11"/>
  <c r="Z59" i="11"/>
  <c r="Z61" i="11"/>
  <c r="Z22" i="11"/>
  <c r="AA40" i="11"/>
  <c r="AA49" i="11"/>
  <c r="AA6" i="11"/>
  <c r="AA62" i="11"/>
  <c r="AA36" i="11"/>
  <c r="AA59" i="11"/>
  <c r="AA7" i="11"/>
  <c r="AB51" i="11"/>
  <c r="AB7" i="11"/>
  <c r="AB46" i="11"/>
  <c r="AB8" i="11"/>
  <c r="AB6" i="11"/>
  <c r="AB58" i="11"/>
  <c r="AB47" i="11"/>
  <c r="Z9" i="11"/>
  <c r="AA63" i="11"/>
  <c r="AA56" i="11"/>
  <c r="AA44" i="11"/>
  <c r="Z40" i="11"/>
  <c r="Z41" i="11"/>
  <c r="Z38" i="11"/>
  <c r="Z39" i="11"/>
  <c r="AA38" i="11"/>
  <c r="AA39" i="11"/>
  <c r="AB59" i="11"/>
  <c r="Z42" i="11"/>
  <c r="AA35" i="11"/>
  <c r="AA57" i="11"/>
  <c r="AA32" i="11"/>
  <c r="AA42" i="11"/>
  <c r="AA25" i="11"/>
  <c r="AA51" i="11"/>
  <c r="AA34" i="11"/>
  <c r="AA27" i="11"/>
  <c r="AA60" i="11"/>
  <c r="AA45" i="11"/>
  <c r="AA30" i="11"/>
  <c r="AA41" i="11"/>
  <c r="AA24" i="11"/>
  <c r="AA50" i="11"/>
  <c r="AA58" i="11"/>
  <c r="AA33" i="11"/>
  <c r="AA43" i="11"/>
  <c r="AA26" i="11"/>
  <c r="AA52" i="11"/>
  <c r="AA28" i="11"/>
  <c r="AA55" i="11"/>
  <c r="AA31" i="11"/>
  <c r="AA53" i="11"/>
  <c r="AA61" i="11"/>
  <c r="AA37" i="11"/>
  <c r="AA46" i="11"/>
  <c r="AA54" i="11"/>
  <c r="AA29" i="11"/>
  <c r="AA47" i="11"/>
  <c r="AA48" i="11"/>
  <c r="AB39" i="11"/>
  <c r="AB22" i="11"/>
  <c r="AB41" i="11"/>
  <c r="AB16" i="11"/>
  <c r="AB54" i="11"/>
  <c r="AB34" i="11"/>
  <c r="AB9" i="11"/>
  <c r="AB37" i="11"/>
  <c r="AB20" i="11"/>
  <c r="AB50" i="11"/>
  <c r="AB38" i="11"/>
  <c r="AB21" i="11"/>
  <c r="AB52" i="11"/>
  <c r="AB40" i="11"/>
  <c r="AB53" i="11"/>
  <c r="AB33" i="11"/>
  <c r="AB42" i="11"/>
  <c r="AB17" i="11"/>
  <c r="AB12" i="11"/>
  <c r="AB63" i="11"/>
  <c r="AB55" i="11"/>
  <c r="AB35" i="11"/>
  <c r="AB43" i="11"/>
  <c r="AB10" i="11"/>
  <c r="AB18" i="11"/>
  <c r="AB48" i="11"/>
  <c r="AB56" i="11"/>
  <c r="AB36" i="11"/>
  <c r="AB44" i="11"/>
  <c r="AB11" i="11"/>
  <c r="AB19" i="11"/>
  <c r="AB49" i="11"/>
  <c r="AB57" i="11"/>
  <c r="AB45" i="11"/>
  <c r="T5" i="11"/>
  <c r="U5" i="11"/>
  <c r="S5" i="11"/>
  <c r="AE5" i="11" s="1"/>
  <c r="S51" i="11" l="1"/>
  <c r="AE55" i="11"/>
  <c r="T6" i="11"/>
  <c r="T62" i="11"/>
  <c r="T63" i="11"/>
  <c r="T61" i="11"/>
  <c r="T43" i="11"/>
  <c r="T28" i="11"/>
  <c r="U48" i="11"/>
  <c r="AG48" i="11" s="1"/>
  <c r="U42" i="11"/>
  <c r="AG42" i="11" s="1"/>
  <c r="U43" i="11"/>
  <c r="U45" i="11"/>
  <c r="U47" i="11"/>
  <c r="U44" i="11"/>
  <c r="U46" i="11"/>
  <c r="U49" i="11"/>
  <c r="U50" i="11"/>
  <c r="AG5" i="11"/>
  <c r="AF6" i="11"/>
  <c r="AG55" i="11"/>
  <c r="U41" i="11"/>
  <c r="AG41" i="11" s="1"/>
  <c r="AF5" i="11"/>
  <c r="T32" i="11"/>
  <c r="T21" i="11"/>
  <c r="AC5" i="11"/>
  <c r="F65" i="4"/>
  <c r="G65" i="4"/>
  <c r="H65" i="4"/>
  <c r="G30" i="4" l="1"/>
  <c r="AF32" i="11"/>
  <c r="G19" i="4"/>
  <c r="AF21" i="11"/>
  <c r="C6" i="11"/>
  <c r="C15" i="11"/>
  <c r="AH5" i="11"/>
  <c r="C45" i="11"/>
  <c r="C54" i="11"/>
  <c r="C19" i="11"/>
  <c r="C60" i="11"/>
  <c r="C23" i="11"/>
  <c r="C44" i="11"/>
  <c r="C27" i="11"/>
  <c r="C36" i="11"/>
  <c r="C21" i="11"/>
  <c r="C58" i="11"/>
  <c r="C18" i="11"/>
  <c r="C20" i="11"/>
  <c r="C10" i="11"/>
  <c r="C51" i="11"/>
  <c r="C8" i="11"/>
  <c r="C32" i="11"/>
  <c r="C50" i="11"/>
  <c r="C7" i="11"/>
  <c r="C34" i="11"/>
  <c r="C11" i="11"/>
  <c r="C22" i="11"/>
  <c r="C33" i="11"/>
  <c r="C63" i="11"/>
  <c r="C39" i="11"/>
  <c r="C26" i="11"/>
  <c r="C37" i="11"/>
  <c r="C57" i="11"/>
  <c r="C35" i="11"/>
  <c r="C40" i="11"/>
  <c r="C62" i="11"/>
  <c r="C9" i="11"/>
  <c r="C46" i="11"/>
  <c r="C28" i="11"/>
  <c r="C47" i="11"/>
  <c r="C56" i="11"/>
  <c r="C24" i="11"/>
  <c r="C31" i="11"/>
  <c r="C25" i="11"/>
  <c r="C16" i="11"/>
  <c r="C17" i="11"/>
  <c r="C14" i="11"/>
  <c r="C30" i="11"/>
  <c r="T33" i="11"/>
  <c r="T34" i="11"/>
  <c r="T35" i="11"/>
  <c r="U40" i="11"/>
  <c r="AG40" i="11" s="1"/>
  <c r="AG43" i="11"/>
  <c r="AG44" i="11"/>
  <c r="AG45" i="11"/>
  <c r="AG46" i="11"/>
  <c r="AG47" i="11"/>
  <c r="AG49" i="11"/>
  <c r="AG50" i="11"/>
  <c r="AG51" i="11"/>
  <c r="AG52" i="11"/>
  <c r="AG53" i="11"/>
  <c r="AG54" i="11"/>
  <c r="U20" i="11"/>
  <c r="AG20" i="11" s="1"/>
  <c r="U22" i="11"/>
  <c r="AG22" i="11" s="1"/>
  <c r="U23" i="11"/>
  <c r="AG23" i="11" s="1"/>
  <c r="U24" i="11"/>
  <c r="AG24" i="11" s="1"/>
  <c r="U25" i="11"/>
  <c r="AG25" i="11" s="1"/>
  <c r="U26" i="11"/>
  <c r="AG26" i="11" s="1"/>
  <c r="T29" i="11"/>
  <c r="T30" i="11"/>
  <c r="T31" i="11"/>
  <c r="G33" i="4" l="1"/>
  <c r="AF35" i="11"/>
  <c r="G32" i="4"/>
  <c r="AF34" i="11"/>
  <c r="G29" i="4"/>
  <c r="AF31" i="11"/>
  <c r="G31" i="4"/>
  <c r="AF33" i="11"/>
  <c r="G27" i="4"/>
  <c r="AF29" i="11"/>
  <c r="G26" i="4"/>
  <c r="AF28" i="11"/>
  <c r="G28" i="4"/>
  <c r="AF30" i="11"/>
  <c r="T13" i="11"/>
  <c r="U13" i="11"/>
  <c r="AG13" i="11" s="1"/>
  <c r="T19" i="11"/>
  <c r="U19" i="11"/>
  <c r="AG19" i="11" s="1"/>
  <c r="T17" i="11"/>
  <c r="U17" i="11"/>
  <c r="AG17" i="11" s="1"/>
  <c r="U9" i="11"/>
  <c r="AG9" i="11" s="1"/>
  <c r="T9" i="11"/>
  <c r="U39" i="11"/>
  <c r="AG39" i="11" s="1"/>
  <c r="T39" i="11"/>
  <c r="T15" i="11"/>
  <c r="U15" i="11"/>
  <c r="AG15" i="11" s="1"/>
  <c r="U38" i="11"/>
  <c r="AG38" i="11" s="1"/>
  <c r="T16" i="11"/>
  <c r="U16" i="11"/>
  <c r="AG16" i="11" s="1"/>
  <c r="T14" i="11"/>
  <c r="U14" i="11"/>
  <c r="AG14" i="11" s="1"/>
  <c r="U21" i="11"/>
  <c r="AG21" i="11" s="1"/>
  <c r="U12" i="11"/>
  <c r="AG12" i="11" s="1"/>
  <c r="T12" i="11"/>
  <c r="T11" i="11"/>
  <c r="U11" i="11"/>
  <c r="AG11" i="11" s="1"/>
  <c r="U37" i="11"/>
  <c r="AG37" i="11" s="1"/>
  <c r="T37" i="11"/>
  <c r="T18" i="11"/>
  <c r="U18" i="11"/>
  <c r="AG18" i="11" s="1"/>
  <c r="U10" i="11"/>
  <c r="AG10" i="11" s="1"/>
  <c r="T10" i="11"/>
  <c r="U36" i="11"/>
  <c r="AG36" i="11" s="1"/>
  <c r="T36" i="11"/>
  <c r="U6" i="11"/>
  <c r="U32" i="11"/>
  <c r="AG32" i="11" s="1"/>
  <c r="T24" i="11"/>
  <c r="T41" i="11"/>
  <c r="T20" i="11"/>
  <c r="U35" i="11"/>
  <c r="AG35" i="11" s="1"/>
  <c r="AF48" i="11"/>
  <c r="AG6" i="11" l="1"/>
  <c r="H4" i="4"/>
  <c r="G9" i="4"/>
  <c r="AF11" i="11"/>
  <c r="G36" i="4"/>
  <c r="AF38" i="11"/>
  <c r="G15" i="4"/>
  <c r="AF17" i="11"/>
  <c r="G8" i="4"/>
  <c r="AF10" i="11"/>
  <c r="G18" i="4"/>
  <c r="AF20" i="11"/>
  <c r="G39" i="4"/>
  <c r="AF41" i="11"/>
  <c r="G13" i="4"/>
  <c r="AF15" i="11"/>
  <c r="G17" i="4"/>
  <c r="AF19" i="11"/>
  <c r="G10" i="4"/>
  <c r="AF12" i="11"/>
  <c r="G22" i="4"/>
  <c r="AF24" i="11"/>
  <c r="G16" i="4"/>
  <c r="AF18" i="11"/>
  <c r="G37" i="4"/>
  <c r="AF39" i="11"/>
  <c r="G35" i="4"/>
  <c r="AF37" i="11"/>
  <c r="G12" i="4"/>
  <c r="AF14" i="11"/>
  <c r="G11" i="4"/>
  <c r="AF13" i="11"/>
  <c r="G7" i="4"/>
  <c r="AF9" i="11"/>
  <c r="G34" i="4"/>
  <c r="AF36" i="11"/>
  <c r="G14" i="4"/>
  <c r="AF16" i="11"/>
  <c r="O6" i="11"/>
  <c r="E4" i="4" l="1"/>
  <c r="E63" i="4" s="1"/>
  <c r="O68" i="11" s="1"/>
  <c r="N64" i="11"/>
  <c r="E66" i="4" l="1"/>
  <c r="O64" i="11"/>
  <c r="O66" i="11" s="1"/>
  <c r="O69" i="11" l="1"/>
  <c r="U63" i="11" l="1"/>
  <c r="AG63" i="11" s="1"/>
  <c r="U57" i="11"/>
  <c r="AG57" i="11" s="1"/>
  <c r="U30" i="11"/>
  <c r="AG30" i="11" s="1"/>
  <c r="U31" i="11"/>
  <c r="AG31" i="11" s="1"/>
  <c r="U58" i="11"/>
  <c r="AG58" i="11" s="1"/>
  <c r="U33" i="11"/>
  <c r="AG33" i="11" s="1"/>
  <c r="U61" i="11"/>
  <c r="AG61" i="11" s="1"/>
  <c r="U59" i="11"/>
  <c r="AG59" i="11" s="1"/>
  <c r="U34" i="11"/>
  <c r="AG34" i="11" s="1"/>
  <c r="U60" i="11"/>
  <c r="AG60" i="11" s="1"/>
  <c r="U62" i="11"/>
  <c r="AG62" i="11" s="1"/>
  <c r="U27" i="11"/>
  <c r="AG27" i="11" s="1"/>
  <c r="U28" i="11"/>
  <c r="AG28" i="11" s="1"/>
  <c r="AG56" i="11"/>
  <c r="U29" i="11"/>
  <c r="AG29" i="11" s="1"/>
  <c r="S15" i="11"/>
  <c r="S31" i="11"/>
  <c r="S24" i="11"/>
  <c r="AE24" i="11" s="1"/>
  <c r="S9" i="11"/>
  <c r="AE9" i="11" s="1"/>
  <c r="S17" i="11"/>
  <c r="AE17" i="11" s="1"/>
  <c r="S25" i="11"/>
  <c r="AE25" i="11" s="1"/>
  <c r="S33" i="11"/>
  <c r="S18" i="11"/>
  <c r="S28" i="11"/>
  <c r="S29" i="11"/>
  <c r="S10" i="11"/>
  <c r="S26" i="11"/>
  <c r="AE26" i="11" s="1"/>
  <c r="S34" i="11"/>
  <c r="S20" i="11"/>
  <c r="S13" i="11"/>
  <c r="S37" i="11"/>
  <c r="AE37" i="11" s="1"/>
  <c r="S11" i="11"/>
  <c r="S19" i="11"/>
  <c r="S27" i="11"/>
  <c r="S35" i="11"/>
  <c r="S12" i="11"/>
  <c r="S36" i="11"/>
  <c r="AE36" i="11" s="1"/>
  <c r="S21" i="11"/>
  <c r="S14" i="11"/>
  <c r="S22" i="11"/>
  <c r="AE22" i="11" s="1"/>
  <c r="S30" i="11"/>
  <c r="S23" i="11"/>
  <c r="S16" i="11"/>
  <c r="S32" i="11"/>
  <c r="AF56" i="11"/>
  <c r="AF45" i="11"/>
  <c r="T57" i="11"/>
  <c r="AF57" i="11" s="1"/>
  <c r="AF50" i="11"/>
  <c r="T58" i="11"/>
  <c r="AF58" i="11" s="1"/>
  <c r="AF47" i="11"/>
  <c r="T23" i="11"/>
  <c r="T42" i="11"/>
  <c r="T26" i="11"/>
  <c r="AF54" i="11"/>
  <c r="T27" i="11"/>
  <c r="AF51" i="11"/>
  <c r="T59" i="11"/>
  <c r="AF59" i="11" s="1"/>
  <c r="T40" i="11"/>
  <c r="AF62" i="11"/>
  <c r="AF52" i="11"/>
  <c r="T60" i="11"/>
  <c r="AF60" i="11" s="1"/>
  <c r="T25" i="11"/>
  <c r="AF53" i="11"/>
  <c r="AF61" i="11"/>
  <c r="AF55" i="11"/>
  <c r="AF63" i="11"/>
  <c r="T44" i="11"/>
  <c r="AF44" i="11" s="1"/>
  <c r="AF49" i="11"/>
  <c r="AF46" i="11"/>
  <c r="T22" i="11"/>
  <c r="G25" i="4" l="1"/>
  <c r="AF27" i="11"/>
  <c r="G20" i="4"/>
  <c r="AF22" i="11"/>
  <c r="G24" i="4"/>
  <c r="AF26" i="11"/>
  <c r="G40" i="4"/>
  <c r="AF42" i="11"/>
  <c r="G38" i="4"/>
  <c r="AF40" i="11"/>
  <c r="G21" i="4"/>
  <c r="AF23" i="11"/>
  <c r="G23" i="4"/>
  <c r="AF25" i="11"/>
  <c r="G41" i="4"/>
  <c r="AF43" i="11"/>
  <c r="B65" i="4"/>
  <c r="B5" i="4" l="1"/>
  <c r="B6" i="4" l="1"/>
  <c r="B24" i="4"/>
  <c r="B11" i="4"/>
  <c r="B38" i="4"/>
  <c r="B21" i="4"/>
  <c r="B56" i="4"/>
  <c r="B32" i="4"/>
  <c r="B59" i="4"/>
  <c r="B39" i="4"/>
  <c r="B7" i="4"/>
  <c r="B15" i="4"/>
  <c r="B28" i="4"/>
  <c r="B43" i="4"/>
  <c r="B23" i="4"/>
  <c r="B57" i="4"/>
  <c r="B29" i="4"/>
  <c r="B60" i="4"/>
  <c r="B49" i="4"/>
  <c r="B30" i="4"/>
  <c r="B34" i="4"/>
  <c r="B64" i="11"/>
  <c r="B22" i="4" l="1"/>
  <c r="B50" i="4"/>
  <c r="B58" i="4"/>
  <c r="B45" i="4"/>
  <c r="B33" i="4"/>
  <c r="B8" i="4"/>
  <c r="B26" i="4"/>
  <c r="B13" i="4"/>
  <c r="B12" i="4"/>
  <c r="B20" i="4"/>
  <c r="B16" i="4"/>
  <c r="B35" i="4"/>
  <c r="B25" i="4"/>
  <c r="B55" i="4"/>
  <c r="B10" i="4"/>
  <c r="B44" i="4"/>
  <c r="B54" i="4"/>
  <c r="B9" i="4"/>
  <c r="B19" i="4"/>
  <c r="B27" i="4"/>
  <c r="B14" i="4"/>
  <c r="B17" i="4"/>
  <c r="B40" i="4"/>
  <c r="B53" i="4"/>
  <c r="B37" i="4"/>
  <c r="B31" i="4"/>
  <c r="B46" i="4"/>
  <c r="B47" i="4"/>
  <c r="B52" i="4"/>
  <c r="B18" i="4"/>
  <c r="B42" i="4"/>
  <c r="B61" i="4"/>
  <c r="B48" i="4"/>
  <c r="B41" i="4"/>
  <c r="B36" i="4"/>
  <c r="B51" i="4"/>
  <c r="Z15" i="11" l="1"/>
  <c r="AE15" i="11" l="1"/>
  <c r="AH15" i="11" s="1"/>
  <c r="Z19" i="11"/>
  <c r="Z20" i="11"/>
  <c r="Z33" i="11"/>
  <c r="Z12" i="11"/>
  <c r="Z48" i="11"/>
  <c r="Z16" i="11"/>
  <c r="Z30" i="11"/>
  <c r="Z11" i="11"/>
  <c r="AH9" i="11"/>
  <c r="Z18" i="11"/>
  <c r="Z7" i="11"/>
  <c r="Z21" i="11"/>
  <c r="Z31" i="11"/>
  <c r="AH22" i="11"/>
  <c r="AH25" i="11"/>
  <c r="AH36" i="11"/>
  <c r="AH37" i="11"/>
  <c r="AH26" i="11"/>
  <c r="Z10" i="11"/>
  <c r="Z50" i="11"/>
  <c r="Z14" i="11"/>
  <c r="Z51" i="11"/>
  <c r="AE51" i="11" s="1"/>
  <c r="Z45" i="11"/>
  <c r="Z28" i="11"/>
  <c r="Z49" i="11"/>
  <c r="AH24" i="11"/>
  <c r="Z62" i="11"/>
  <c r="Z29" i="11"/>
  <c r="Z47" i="11"/>
  <c r="Z52" i="11"/>
  <c r="Z27" i="11"/>
  <c r="Z8" i="11"/>
  <c r="Z32" i="11"/>
  <c r="Z53" i="11"/>
  <c r="Z34" i="11"/>
  <c r="Z23" i="11"/>
  <c r="Z57" i="11"/>
  <c r="AE57" i="11" s="1"/>
  <c r="Z13" i="11"/>
  <c r="Z46" i="11"/>
  <c r="AH17" i="11"/>
  <c r="Z58" i="11"/>
  <c r="Z60" i="11"/>
  <c r="Z43" i="11"/>
  <c r="Z63" i="11"/>
  <c r="Z35" i="11"/>
  <c r="Z44" i="11"/>
  <c r="AE32" i="11" l="1"/>
  <c r="AH32" i="11" s="1"/>
  <c r="AE33" i="11"/>
  <c r="AH33" i="11" s="1"/>
  <c r="AE20" i="11"/>
  <c r="AH20" i="11" s="1"/>
  <c r="AE18" i="11"/>
  <c r="AH18" i="11" s="1"/>
  <c r="AE16" i="11"/>
  <c r="AH16" i="11" s="1"/>
  <c r="AE19" i="11"/>
  <c r="AH19" i="11" s="1"/>
  <c r="AE14" i="11"/>
  <c r="AH14" i="11" s="1"/>
  <c r="AE11" i="11"/>
  <c r="AH11" i="11" s="1"/>
  <c r="AE10" i="11"/>
  <c r="AH10" i="11" s="1"/>
  <c r="AE30" i="11"/>
  <c r="AH30" i="11" s="1"/>
  <c r="AE12" i="11"/>
  <c r="AH12" i="11" s="1"/>
  <c r="AE31" i="11"/>
  <c r="AH31" i="11" s="1"/>
  <c r="AE23" i="11"/>
  <c r="AH23" i="11" s="1"/>
  <c r="AE28" i="11"/>
  <c r="AH28" i="11" s="1"/>
  <c r="AE21" i="11"/>
  <c r="AH21" i="11" s="1"/>
  <c r="AE35" i="11"/>
  <c r="AH35" i="11" s="1"/>
  <c r="AE27" i="11"/>
  <c r="AH27" i="11" s="1"/>
  <c r="AE29" i="11"/>
  <c r="AH29" i="11" s="1"/>
  <c r="AE13" i="11"/>
  <c r="AH13" i="11" s="1"/>
  <c r="AE34" i="11"/>
  <c r="AH34" i="11" s="1"/>
  <c r="Y64" i="11"/>
  <c r="S63" i="11"/>
  <c r="AH57" i="11"/>
  <c r="S6" i="11"/>
  <c r="S47" i="11"/>
  <c r="S61" i="11"/>
  <c r="S39" i="11"/>
  <c r="AH51" i="11"/>
  <c r="S41" i="11"/>
  <c r="S62" i="11"/>
  <c r="S44" i="11"/>
  <c r="S52" i="11"/>
  <c r="S60" i="11"/>
  <c r="S8" i="11"/>
  <c r="AE8" i="11" s="1"/>
  <c r="U8" i="11"/>
  <c r="AG8" i="11" s="1"/>
  <c r="T8" i="11"/>
  <c r="S50" i="11"/>
  <c r="V15" i="11"/>
  <c r="S46" i="11"/>
  <c r="S40" i="11"/>
  <c r="S43" i="11"/>
  <c r="S38" i="11"/>
  <c r="S59" i="11"/>
  <c r="S49" i="11"/>
  <c r="S48" i="11"/>
  <c r="S53" i="11"/>
  <c r="S45" i="11"/>
  <c r="AH55" i="11"/>
  <c r="U7" i="11"/>
  <c r="AG7" i="11" s="1"/>
  <c r="T7" i="11"/>
  <c r="S7" i="11"/>
  <c r="AE7" i="11" s="1"/>
  <c r="AE41" i="11" l="1"/>
  <c r="AH41" i="11" s="1"/>
  <c r="AE56" i="11"/>
  <c r="AH56" i="11" s="1"/>
  <c r="AE45" i="11"/>
  <c r="AH45" i="11" s="1"/>
  <c r="AE42" i="11"/>
  <c r="AH42" i="11" s="1"/>
  <c r="AE47" i="11"/>
  <c r="AH47" i="11" s="1"/>
  <c r="AE58" i="11"/>
  <c r="AH58" i="11" s="1"/>
  <c r="AE43" i="11"/>
  <c r="AH43" i="11" s="1"/>
  <c r="AE40" i="11"/>
  <c r="AH40" i="11" s="1"/>
  <c r="AE54" i="11"/>
  <c r="AH54" i="11" s="1"/>
  <c r="AE39" i="11"/>
  <c r="AH39" i="11" s="1"/>
  <c r="AE61" i="11"/>
  <c r="AH61" i="11" s="1"/>
  <c r="AE53" i="11"/>
  <c r="AH53" i="11" s="1"/>
  <c r="AE49" i="11"/>
  <c r="AH49" i="11" s="1"/>
  <c r="AE52" i="11"/>
  <c r="AH52" i="11" s="1"/>
  <c r="AE63" i="11"/>
  <c r="AH63" i="11" s="1"/>
  <c r="AE62" i="11"/>
  <c r="AH62" i="11" s="1"/>
  <c r="AE46" i="11"/>
  <c r="AH46" i="11" s="1"/>
  <c r="AE50" i="11"/>
  <c r="AH50" i="11" s="1"/>
  <c r="AE48" i="11"/>
  <c r="AH48" i="11" s="1"/>
  <c r="AE6" i="11"/>
  <c r="AH6" i="11" s="1"/>
  <c r="AE60" i="11"/>
  <c r="AH60" i="11" s="1"/>
  <c r="AE59" i="11"/>
  <c r="AH59" i="11" s="1"/>
  <c r="AE38" i="11"/>
  <c r="AH38" i="11" s="1"/>
  <c r="AE44" i="11"/>
  <c r="AH44" i="11" s="1"/>
  <c r="G6" i="4"/>
  <c r="J6" i="4" s="1"/>
  <c r="AF8" i="11"/>
  <c r="AH8" i="11" s="1"/>
  <c r="G5" i="4"/>
  <c r="J5" i="4" s="1"/>
  <c r="AF7" i="11"/>
  <c r="AH7" i="11" s="1"/>
  <c r="H53" i="4"/>
  <c r="K53" i="4" s="1"/>
  <c r="G60" i="4"/>
  <c r="J60" i="4" s="1"/>
  <c r="AC56" i="11"/>
  <c r="AC63" i="11"/>
  <c r="F8" i="4"/>
  <c r="I8" i="4" s="1"/>
  <c r="J39" i="4"/>
  <c r="J20" i="4"/>
  <c r="H15" i="4"/>
  <c r="K15" i="4" s="1"/>
  <c r="AC17" i="11"/>
  <c r="F15" i="4"/>
  <c r="I15" i="4" s="1"/>
  <c r="F33" i="4"/>
  <c r="I33" i="4" s="1"/>
  <c r="F7" i="4"/>
  <c r="I7" i="4" s="1"/>
  <c r="AC14" i="11"/>
  <c r="F12" i="4"/>
  <c r="I12" i="4" s="1"/>
  <c r="J28" i="4"/>
  <c r="F20" i="4"/>
  <c r="I20" i="4" s="1"/>
  <c r="H35" i="4"/>
  <c r="K35" i="4" s="1"/>
  <c r="J38" i="4"/>
  <c r="G47" i="4"/>
  <c r="J47" i="4" s="1"/>
  <c r="G56" i="4"/>
  <c r="J56" i="4" s="1"/>
  <c r="J41" i="4"/>
  <c r="F24" i="4"/>
  <c r="I24" i="4" s="1"/>
  <c r="F11" i="4"/>
  <c r="I11" i="4" s="1"/>
  <c r="J36" i="4"/>
  <c r="G57" i="4"/>
  <c r="J57" i="4" s="1"/>
  <c r="F18" i="4"/>
  <c r="I18" i="4" s="1"/>
  <c r="J11" i="4"/>
  <c r="G59" i="4"/>
  <c r="J59" i="4" s="1"/>
  <c r="G44" i="4"/>
  <c r="J44" i="4" s="1"/>
  <c r="J19" i="4"/>
  <c r="G48" i="4"/>
  <c r="J48" i="4" s="1"/>
  <c r="AC34" i="11"/>
  <c r="F32" i="4"/>
  <c r="I32" i="4" s="1"/>
  <c r="G49" i="4"/>
  <c r="J49" i="4" s="1"/>
  <c r="J18" i="4"/>
  <c r="F28" i="4"/>
  <c r="I28" i="4" s="1"/>
  <c r="F25" i="4"/>
  <c r="I25" i="4" s="1"/>
  <c r="F31" i="4"/>
  <c r="I31" i="4" s="1"/>
  <c r="AC37" i="11"/>
  <c r="F35" i="4"/>
  <c r="I35" i="4" s="1"/>
  <c r="G50" i="4"/>
  <c r="J50" i="4" s="1"/>
  <c r="J22" i="4"/>
  <c r="G55" i="4"/>
  <c r="J55" i="4" s="1"/>
  <c r="F19" i="4"/>
  <c r="I19" i="4" s="1"/>
  <c r="G58" i="4"/>
  <c r="J58" i="4" s="1"/>
  <c r="J10" i="4"/>
  <c r="J9" i="4"/>
  <c r="H61" i="4"/>
  <c r="K61" i="4" s="1"/>
  <c r="G52" i="4"/>
  <c r="J52" i="4" s="1"/>
  <c r="J8" i="4"/>
  <c r="F14" i="4"/>
  <c r="I14" i="4" s="1"/>
  <c r="H28" i="4"/>
  <c r="K28" i="4" s="1"/>
  <c r="J24" i="4"/>
  <c r="G53" i="4"/>
  <c r="J53" i="4" s="1"/>
  <c r="G45" i="4"/>
  <c r="J45" i="4" s="1"/>
  <c r="J16" i="4"/>
  <c r="F10" i="4"/>
  <c r="I10" i="4" s="1"/>
  <c r="AC11" i="11"/>
  <c r="F9" i="4"/>
  <c r="I9" i="4" s="1"/>
  <c r="G42" i="4"/>
  <c r="J42" i="4" s="1"/>
  <c r="G46" i="4"/>
  <c r="J46" i="4" s="1"/>
  <c r="F34" i="4"/>
  <c r="I34" i="4" s="1"/>
  <c r="G61" i="4"/>
  <c r="J61" i="4" s="1"/>
  <c r="J40" i="4"/>
  <c r="J17" i="4"/>
  <c r="AA64" i="11"/>
  <c r="AA66" i="11" s="1"/>
  <c r="H13" i="4"/>
  <c r="K13" i="4" s="1"/>
  <c r="H54" i="4"/>
  <c r="K54" i="4" s="1"/>
  <c r="J26" i="4"/>
  <c r="J14" i="4"/>
  <c r="J25" i="4"/>
  <c r="F27" i="4"/>
  <c r="I27" i="4" s="1"/>
  <c r="H32" i="4"/>
  <c r="K32" i="4" s="1"/>
  <c r="J27" i="4"/>
  <c r="J15" i="4"/>
  <c r="F22" i="4"/>
  <c r="I22" i="4" s="1"/>
  <c r="AC18" i="11"/>
  <c r="F16" i="4"/>
  <c r="I16" i="4" s="1"/>
  <c r="F30" i="4"/>
  <c r="I30" i="4" s="1"/>
  <c r="H12" i="4"/>
  <c r="K12" i="4" s="1"/>
  <c r="G43" i="4"/>
  <c r="J43" i="4" s="1"/>
  <c r="F29" i="4"/>
  <c r="I29" i="4" s="1"/>
  <c r="F17" i="4"/>
  <c r="I17" i="4" s="1"/>
  <c r="Z64" i="11"/>
  <c r="Z66" i="11" s="1"/>
  <c r="AC15" i="11"/>
  <c r="AI15" i="11" s="1"/>
  <c r="F13" i="4"/>
  <c r="I13" i="4" s="1"/>
  <c r="F23" i="4"/>
  <c r="I23" i="4" s="1"/>
  <c r="G54" i="4"/>
  <c r="J54" i="4" s="1"/>
  <c r="J37" i="4"/>
  <c r="J21" i="4"/>
  <c r="F26" i="4"/>
  <c r="I26" i="4" s="1"/>
  <c r="G51" i="4"/>
  <c r="J51" i="4" s="1"/>
  <c r="J12" i="4"/>
  <c r="J13" i="4"/>
  <c r="J23" i="4"/>
  <c r="F21" i="4"/>
  <c r="I21" i="4" s="1"/>
  <c r="F56" i="4"/>
  <c r="I56" i="4" s="1"/>
  <c r="F41" i="4"/>
  <c r="I41" i="4" s="1"/>
  <c r="F46" i="4"/>
  <c r="I46" i="4" s="1"/>
  <c r="F45" i="4"/>
  <c r="I45" i="4" s="1"/>
  <c r="F37" i="4"/>
  <c r="I37" i="4" s="1"/>
  <c r="F42" i="4"/>
  <c r="I42" i="4" s="1"/>
  <c r="J30" i="4"/>
  <c r="F47" i="4"/>
  <c r="I47" i="4" s="1"/>
  <c r="J34" i="4"/>
  <c r="F39" i="4"/>
  <c r="I39" i="4" s="1"/>
  <c r="G4" i="4"/>
  <c r="F48" i="4"/>
  <c r="I48" i="4" s="1"/>
  <c r="F5" i="4"/>
  <c r="I5" i="4" s="1"/>
  <c r="J32" i="4"/>
  <c r="F60" i="4"/>
  <c r="I60" i="4" s="1"/>
  <c r="F53" i="4"/>
  <c r="I53" i="4" s="1"/>
  <c r="F57" i="4"/>
  <c r="I57" i="4" s="1"/>
  <c r="F52" i="4"/>
  <c r="I52" i="4" s="1"/>
  <c r="F4" i="4"/>
  <c r="F43" i="4"/>
  <c r="I43" i="4" s="1"/>
  <c r="F58" i="4"/>
  <c r="I58" i="4" s="1"/>
  <c r="F40" i="4"/>
  <c r="I40" i="4" s="1"/>
  <c r="F36" i="4"/>
  <c r="I36" i="4" s="1"/>
  <c r="J29" i="4"/>
  <c r="J35" i="4"/>
  <c r="F49" i="4"/>
  <c r="I49" i="4" s="1"/>
  <c r="F50" i="4"/>
  <c r="I50" i="4" s="1"/>
  <c r="F59" i="4"/>
  <c r="I59" i="4" s="1"/>
  <c r="F61" i="4"/>
  <c r="F51" i="4"/>
  <c r="I51" i="4" s="1"/>
  <c r="F38" i="4"/>
  <c r="I38" i="4" s="1"/>
  <c r="J7" i="4"/>
  <c r="F55" i="4"/>
  <c r="I55" i="4" s="1"/>
  <c r="F44" i="4"/>
  <c r="I44" i="4" s="1"/>
  <c r="F6" i="4"/>
  <c r="I6" i="4" s="1"/>
  <c r="F54" i="4"/>
  <c r="I54" i="4" s="1"/>
  <c r="J31" i="4"/>
  <c r="J33" i="4"/>
  <c r="V46" i="11"/>
  <c r="V59" i="11"/>
  <c r="V54" i="11"/>
  <c r="V36" i="11"/>
  <c r="V61" i="11"/>
  <c r="V45" i="11"/>
  <c r="V62" i="11"/>
  <c r="V39" i="11"/>
  <c r="V47" i="11"/>
  <c r="V12" i="11"/>
  <c r="V49" i="11"/>
  <c r="V53" i="11"/>
  <c r="V35" i="11"/>
  <c r="V48" i="11"/>
  <c r="V43" i="11"/>
  <c r="V42" i="11"/>
  <c r="V6" i="11"/>
  <c r="I4" i="4" l="1"/>
  <c r="B4" i="19" s="1"/>
  <c r="I61" i="4"/>
  <c r="M61" i="4" s="1"/>
  <c r="L7" i="4"/>
  <c r="AE64" i="11"/>
  <c r="AC42" i="11"/>
  <c r="AI42" i="11" s="1"/>
  <c r="AC48" i="11"/>
  <c r="AI48" i="11" s="1"/>
  <c r="H18" i="4"/>
  <c r="K18" i="4" s="1"/>
  <c r="AC20" i="11"/>
  <c r="AC6" i="11"/>
  <c r="AI6" i="11" s="1"/>
  <c r="H40" i="4"/>
  <c r="K40" i="4" s="1"/>
  <c r="H50" i="4"/>
  <c r="K50" i="4" s="1"/>
  <c r="H7" i="4"/>
  <c r="K7" i="4" s="1"/>
  <c r="H34" i="4"/>
  <c r="K34" i="4" s="1"/>
  <c r="K4" i="4"/>
  <c r="AC29" i="11"/>
  <c r="H17" i="4"/>
  <c r="K17" i="4" s="1"/>
  <c r="H16" i="4"/>
  <c r="K16" i="4" s="1"/>
  <c r="AC32" i="11"/>
  <c r="H19" i="4"/>
  <c r="K19" i="4" s="1"/>
  <c r="H55" i="4"/>
  <c r="K55" i="4" s="1"/>
  <c r="AC57" i="11"/>
  <c r="AC44" i="11"/>
  <c r="H25" i="4"/>
  <c r="K25" i="4" s="1"/>
  <c r="H42" i="4"/>
  <c r="K42" i="4" s="1"/>
  <c r="H30" i="4"/>
  <c r="K30" i="4" s="1"/>
  <c r="AC59" i="11"/>
  <c r="AI59" i="11" s="1"/>
  <c r="AC8" i="11"/>
  <c r="H43" i="4"/>
  <c r="K43" i="4" s="1"/>
  <c r="AC38" i="11"/>
  <c r="AC33" i="11"/>
  <c r="H56" i="4"/>
  <c r="K56" i="4" s="1"/>
  <c r="H29" i="4"/>
  <c r="K29" i="4" s="1"/>
  <c r="AC27" i="11"/>
  <c r="AC22" i="11"/>
  <c r="H26" i="4"/>
  <c r="K26" i="4" s="1"/>
  <c r="H39" i="4"/>
  <c r="K39" i="4" s="1"/>
  <c r="AC28" i="11"/>
  <c r="H49" i="4"/>
  <c r="K49" i="4" s="1"/>
  <c r="H14" i="4"/>
  <c r="K14" i="4" s="1"/>
  <c r="H5" i="4"/>
  <c r="K5" i="4" s="1"/>
  <c r="AC41" i="11"/>
  <c r="AC58" i="11"/>
  <c r="AC16" i="11"/>
  <c r="AC45" i="11"/>
  <c r="AI45" i="11" s="1"/>
  <c r="AC31" i="11"/>
  <c r="AC51" i="11"/>
  <c r="AC54" i="11"/>
  <c r="AI54" i="11" s="1"/>
  <c r="H58" i="4"/>
  <c r="K58" i="4" s="1"/>
  <c r="AC24" i="11"/>
  <c r="AC60" i="11"/>
  <c r="H52" i="4"/>
  <c r="K52" i="4" s="1"/>
  <c r="H37" i="4"/>
  <c r="K37" i="4" s="1"/>
  <c r="AC36" i="11"/>
  <c r="AI36" i="11" s="1"/>
  <c r="AC30" i="11"/>
  <c r="H8" i="4"/>
  <c r="K8" i="4" s="1"/>
  <c r="AC9" i="11"/>
  <c r="AC10" i="11"/>
  <c r="AC52" i="11"/>
  <c r="H41" i="4"/>
  <c r="K41" i="4" s="1"/>
  <c r="AC43" i="11"/>
  <c r="AI43" i="11" s="1"/>
  <c r="AC19" i="11"/>
  <c r="H36" i="4"/>
  <c r="K36" i="4" s="1"/>
  <c r="H27" i="4"/>
  <c r="K27" i="4" s="1"/>
  <c r="H44" i="4"/>
  <c r="K44" i="4" s="1"/>
  <c r="H45" i="4"/>
  <c r="K45" i="4" s="1"/>
  <c r="H24" i="4"/>
  <c r="K24" i="4" s="1"/>
  <c r="AC26" i="11"/>
  <c r="H23" i="4"/>
  <c r="K23" i="4" s="1"/>
  <c r="H48" i="4"/>
  <c r="K48" i="4" s="1"/>
  <c r="H57" i="4"/>
  <c r="K57" i="4" s="1"/>
  <c r="AC50" i="11"/>
  <c r="AC39" i="11"/>
  <c r="AI39" i="11" s="1"/>
  <c r="H9" i="4"/>
  <c r="K9" i="4" s="1"/>
  <c r="AC21" i="11"/>
  <c r="H20" i="4"/>
  <c r="K20" i="4" s="1"/>
  <c r="H31" i="4"/>
  <c r="K31" i="4" s="1"/>
  <c r="H10" i="4"/>
  <c r="K10" i="4" s="1"/>
  <c r="AC47" i="11"/>
  <c r="AI47" i="11" s="1"/>
  <c r="AC49" i="11"/>
  <c r="AI49" i="11" s="1"/>
  <c r="AC40" i="11"/>
  <c r="H6" i="4"/>
  <c r="K6" i="4" s="1"/>
  <c r="H38" i="4"/>
  <c r="K38" i="4" s="1"/>
  <c r="AC25" i="11"/>
  <c r="H33" i="4"/>
  <c r="K33" i="4" s="1"/>
  <c r="AC7" i="11"/>
  <c r="H46" i="4"/>
  <c r="K46" i="4" s="1"/>
  <c r="AC35" i="11"/>
  <c r="AI35" i="11" s="1"/>
  <c r="H22" i="4"/>
  <c r="K22" i="4" s="1"/>
  <c r="H11" i="4"/>
  <c r="K11" i="4" s="1"/>
  <c r="AC13" i="11"/>
  <c r="H47" i="4"/>
  <c r="K47" i="4" s="1"/>
  <c r="AC62" i="11"/>
  <c r="AI62" i="11" s="1"/>
  <c r="H60" i="4"/>
  <c r="K60" i="4" s="1"/>
  <c r="AC23" i="11"/>
  <c r="AC55" i="11"/>
  <c r="H21" i="4"/>
  <c r="K21" i="4" s="1"/>
  <c r="AC12" i="11"/>
  <c r="AI12" i="11" s="1"/>
  <c r="AC46" i="11"/>
  <c r="AI46" i="11" s="1"/>
  <c r="AC61" i="11"/>
  <c r="AI61" i="11" s="1"/>
  <c r="H51" i="4"/>
  <c r="K51" i="4" s="1"/>
  <c r="H59" i="4"/>
  <c r="K59" i="4" s="1"/>
  <c r="AB64" i="11"/>
  <c r="AB66" i="11" s="1"/>
  <c r="AC53" i="11"/>
  <c r="AI53" i="11" s="1"/>
  <c r="F63" i="4"/>
  <c r="J4" i="4"/>
  <c r="G63" i="4"/>
  <c r="I63" i="4" l="1"/>
  <c r="L4" i="4"/>
  <c r="AC64" i="11"/>
  <c r="H63" i="4"/>
  <c r="G66" i="4"/>
  <c r="T68" i="11"/>
  <c r="F66" i="4"/>
  <c r="S68" i="11"/>
  <c r="AC66" i="11" l="1"/>
  <c r="H66" i="4"/>
  <c r="U68" i="11"/>
  <c r="D27" i="19"/>
  <c r="D25" i="19"/>
  <c r="D24" i="19"/>
  <c r="D6" i="19"/>
  <c r="D7" i="19"/>
  <c r="D9" i="19"/>
  <c r="D11" i="19"/>
  <c r="D12" i="19"/>
  <c r="D16" i="19"/>
  <c r="D18" i="19"/>
  <c r="D20" i="19"/>
  <c r="D21" i="19"/>
  <c r="D22" i="19"/>
  <c r="D29" i="19"/>
  <c r="D26" i="19"/>
  <c r="R64" i="11"/>
  <c r="V5" i="11"/>
  <c r="AI5" i="11" s="1"/>
  <c r="S4" i="11" l="1"/>
  <c r="V16" i="11"/>
  <c r="AI16" i="11" s="1"/>
  <c r="V40" i="11"/>
  <c r="AI40" i="11" s="1"/>
  <c r="V32" i="11"/>
  <c r="AI32" i="11" s="1"/>
  <c r="V41" i="11"/>
  <c r="AI41" i="11" s="1"/>
  <c r="V25" i="11"/>
  <c r="AI25" i="11" s="1"/>
  <c r="V50" i="11"/>
  <c r="AI50" i="11" s="1"/>
  <c r="V30" i="11"/>
  <c r="AI30" i="11" s="1"/>
  <c r="V17" i="11"/>
  <c r="AI17" i="11" s="1"/>
  <c r="V58" i="11"/>
  <c r="AI58" i="11" s="1"/>
  <c r="V24" i="11"/>
  <c r="AI24" i="11" s="1"/>
  <c r="V22" i="11"/>
  <c r="AI22" i="11" s="1"/>
  <c r="V33" i="11"/>
  <c r="AI33" i="11" s="1"/>
  <c r="V60" i="11"/>
  <c r="AI60" i="11" s="1"/>
  <c r="V14" i="11"/>
  <c r="AI14" i="11" s="1"/>
  <c r="V52" i="11"/>
  <c r="AI52" i="11" s="1"/>
  <c r="V56" i="11"/>
  <c r="AI56" i="11" s="1"/>
  <c r="V63" i="11"/>
  <c r="AI63" i="11" s="1"/>
  <c r="V37" i="11"/>
  <c r="AI37" i="11" s="1"/>
  <c r="V38" i="11"/>
  <c r="AI38" i="11" s="1"/>
  <c r="V13" i="11"/>
  <c r="AI13" i="11" s="1"/>
  <c r="V51" i="11"/>
  <c r="AI51" i="11" s="1"/>
  <c r="V31" i="11"/>
  <c r="AI31" i="11" s="1"/>
  <c r="V26" i="11"/>
  <c r="AI26" i="11" s="1"/>
  <c r="V21" i="11"/>
  <c r="AI21" i="11" s="1"/>
  <c r="V55" i="11"/>
  <c r="AI55" i="11" s="1"/>
  <c r="V34" i="11"/>
  <c r="AI34" i="11" s="1"/>
  <c r="V57" i="11"/>
  <c r="AI57" i="11" s="1"/>
  <c r="V20" i="11"/>
  <c r="AI20" i="11" s="1"/>
  <c r="V28" i="11"/>
  <c r="AI28" i="11" s="1"/>
  <c r="V23" i="11"/>
  <c r="AI23" i="11" s="1"/>
  <c r="V19" i="11"/>
  <c r="AI19" i="11" s="1"/>
  <c r="V44" i="11"/>
  <c r="AI44" i="11" s="1"/>
  <c r="V27" i="11"/>
  <c r="AI27" i="11" s="1"/>
  <c r="V29" i="11"/>
  <c r="AI29" i="11" s="1"/>
  <c r="V18" i="11"/>
  <c r="AI18" i="11" s="1"/>
  <c r="D28" i="19"/>
  <c r="D23" i="19"/>
  <c r="D19" i="19"/>
  <c r="D17" i="19"/>
  <c r="D15" i="19"/>
  <c r="D14" i="19"/>
  <c r="D8" i="19"/>
  <c r="D5" i="19"/>
  <c r="D10" i="19"/>
  <c r="D13" i="19"/>
  <c r="V9" i="11"/>
  <c r="AI9" i="11" s="1"/>
  <c r="T64" i="11"/>
  <c r="T4" i="11"/>
  <c r="U4" i="11"/>
  <c r="U64" i="11"/>
  <c r="T69" i="11" l="1"/>
  <c r="T70" i="11" s="1"/>
  <c r="T66" i="11"/>
  <c r="U69" i="11"/>
  <c r="U66" i="11"/>
  <c r="V4" i="11"/>
  <c r="U70" i="11" l="1"/>
  <c r="I65" i="4"/>
  <c r="V8" i="11"/>
  <c r="AI8" i="11" s="1"/>
  <c r="V10" i="11"/>
  <c r="AI10" i="11" s="1"/>
  <c r="V7" i="11"/>
  <c r="AI7" i="11" s="1"/>
  <c r="S64" i="11"/>
  <c r="V11" i="11"/>
  <c r="AI11" i="11" s="1"/>
  <c r="S66" i="11" l="1"/>
  <c r="S69" i="11"/>
  <c r="V64" i="11"/>
  <c r="V66" i="11" l="1"/>
  <c r="S70" i="11"/>
  <c r="V69" i="11"/>
  <c r="C64" i="11" l="1"/>
  <c r="C66" i="11" s="1"/>
  <c r="AF64" i="11" l="1"/>
  <c r="AG64" i="11"/>
  <c r="B63" i="4"/>
  <c r="C68" i="11" s="1"/>
  <c r="C69" i="11" l="1"/>
  <c r="B66" i="4"/>
  <c r="J65" i="4"/>
  <c r="K65" i="4"/>
  <c r="B24" i="19" l="1"/>
  <c r="L32" i="4"/>
  <c r="L28" i="4"/>
  <c r="B51" i="19"/>
  <c r="L44" i="4"/>
  <c r="L43" i="4"/>
  <c r="L52" i="4"/>
  <c r="L59" i="4"/>
  <c r="L45" i="4"/>
  <c r="L49" i="4"/>
  <c r="L33" i="4"/>
  <c r="L40" i="4"/>
  <c r="L54" i="4"/>
  <c r="L37" i="4"/>
  <c r="L29" i="4"/>
  <c r="L35" i="4"/>
  <c r="L55" i="4"/>
  <c r="L61" i="4"/>
  <c r="L60" i="4"/>
  <c r="L46" i="4"/>
  <c r="L34" i="4"/>
  <c r="L42" i="4"/>
  <c r="L38" i="4"/>
  <c r="L47" i="4"/>
  <c r="L57" i="4"/>
  <c r="L27" i="4"/>
  <c r="L53" i="4"/>
  <c r="L56" i="4"/>
  <c r="L30" i="4"/>
  <c r="L58" i="4"/>
  <c r="L48" i="4"/>
  <c r="L39" i="4"/>
  <c r="L31" i="4"/>
  <c r="L50" i="4"/>
  <c r="L36" i="4"/>
  <c r="L41" i="4"/>
  <c r="B23" i="19"/>
  <c r="C8" i="19"/>
  <c r="L26" i="4"/>
  <c r="B22" i="19"/>
  <c r="C54" i="19"/>
  <c r="C51" i="19"/>
  <c r="B19" i="19"/>
  <c r="C47" i="19"/>
  <c r="C12" i="19"/>
  <c r="C4" i="19"/>
  <c r="E4" i="19" s="1"/>
  <c r="C41" i="19"/>
  <c r="B49" i="19"/>
  <c r="B58" i="19"/>
  <c r="C45" i="19"/>
  <c r="C59" i="19"/>
  <c r="C34" i="19"/>
  <c r="C39" i="19"/>
  <c r="C58" i="19"/>
  <c r="B16" i="19"/>
  <c r="B54" i="19"/>
  <c r="C52" i="19"/>
  <c r="C31" i="19"/>
  <c r="D57" i="19"/>
  <c r="C30" i="19"/>
  <c r="C46" i="19"/>
  <c r="C33" i="19"/>
  <c r="C43" i="19"/>
  <c r="C29" i="19"/>
  <c r="C40" i="19"/>
  <c r="C60" i="19"/>
  <c r="C10" i="19"/>
  <c r="D4" i="19"/>
  <c r="B29" i="19"/>
  <c r="B20" i="19"/>
  <c r="B15" i="19"/>
  <c r="C13" i="19"/>
  <c r="C42" i="19"/>
  <c r="C57" i="19"/>
  <c r="C37" i="19"/>
  <c r="C44" i="19"/>
  <c r="C22" i="19"/>
  <c r="C55" i="19"/>
  <c r="D42" i="19"/>
  <c r="C17" i="19"/>
  <c r="C61" i="19"/>
  <c r="D49" i="19"/>
  <c r="D56" i="19"/>
  <c r="C9" i="19"/>
  <c r="C16" i="19"/>
  <c r="C15" i="19"/>
  <c r="C23" i="19"/>
  <c r="D39" i="19"/>
  <c r="C36" i="19"/>
  <c r="B14" i="19"/>
  <c r="C27" i="19"/>
  <c r="D48" i="19"/>
  <c r="B50" i="19"/>
  <c r="C6" i="19"/>
  <c r="C35" i="19"/>
  <c r="B5" i="19"/>
  <c r="B12" i="19"/>
  <c r="B9" i="19"/>
  <c r="C19" i="19"/>
  <c r="C24" i="19"/>
  <c r="C28" i="19"/>
  <c r="C49" i="19"/>
  <c r="B32" i="19"/>
  <c r="D36" i="19"/>
  <c r="C26" i="19"/>
  <c r="D55" i="19"/>
  <c r="D59" i="19"/>
  <c r="D41" i="19"/>
  <c r="D46" i="19"/>
  <c r="D51" i="19"/>
  <c r="D45" i="19"/>
  <c r="D44" i="19"/>
  <c r="D34" i="19"/>
  <c r="C56" i="19"/>
  <c r="C50" i="19"/>
  <c r="C5" i="19"/>
  <c r="D50" i="19"/>
  <c r="D31" i="19"/>
  <c r="D43" i="19"/>
  <c r="D58" i="19"/>
  <c r="M33" i="4"/>
  <c r="D52" i="19"/>
  <c r="D38" i="19"/>
  <c r="D37" i="19"/>
  <c r="D40" i="19"/>
  <c r="D54" i="19"/>
  <c r="D60" i="19"/>
  <c r="D53" i="19"/>
  <c r="B21" i="19"/>
  <c r="B18" i="19"/>
  <c r="B11" i="19"/>
  <c r="B35" i="19"/>
  <c r="B36" i="19"/>
  <c r="B31" i="19"/>
  <c r="C20" i="19"/>
  <c r="D35" i="19"/>
  <c r="D30" i="19"/>
  <c r="B56" i="19"/>
  <c r="B42" i="19"/>
  <c r="B17" i="19"/>
  <c r="C11" i="19"/>
  <c r="C48" i="19"/>
  <c r="C32" i="19"/>
  <c r="B57" i="19"/>
  <c r="M57" i="4"/>
  <c r="B37" i="19"/>
  <c r="B47" i="19"/>
  <c r="B43" i="19"/>
  <c r="B52" i="19"/>
  <c r="B13" i="19"/>
  <c r="B59" i="19"/>
  <c r="B45" i="19"/>
  <c r="B44" i="19"/>
  <c r="B41" i="19"/>
  <c r="B60" i="19"/>
  <c r="B40" i="19"/>
  <c r="B46" i="19"/>
  <c r="B34" i="19"/>
  <c r="B10" i="19"/>
  <c r="B33" i="19"/>
  <c r="B39" i="19"/>
  <c r="C7" i="19"/>
  <c r="B55" i="19"/>
  <c r="B30" i="19"/>
  <c r="B6" i="19"/>
  <c r="C38" i="19"/>
  <c r="C14" i="19"/>
  <c r="C18" i="19"/>
  <c r="C53" i="19"/>
  <c r="C25" i="19"/>
  <c r="C21" i="19"/>
  <c r="B48" i="19"/>
  <c r="B25" i="19"/>
  <c r="B38" i="19"/>
  <c r="B8" i="19"/>
  <c r="B27" i="19"/>
  <c r="B53" i="19"/>
  <c r="B28" i="19" l="1"/>
  <c r="E28" i="19" s="1"/>
  <c r="D32" i="19"/>
  <c r="E32" i="19" s="1"/>
  <c r="L51" i="4"/>
  <c r="E57" i="19"/>
  <c r="L18" i="4"/>
  <c r="L5" i="4"/>
  <c r="L21" i="4"/>
  <c r="L16" i="4"/>
  <c r="L20" i="4"/>
  <c r="L12" i="4"/>
  <c r="L8" i="4"/>
  <c r="L15" i="4"/>
  <c r="L11" i="4"/>
  <c r="M10" i="4"/>
  <c r="L23" i="4"/>
  <c r="E5" i="19"/>
  <c r="E21" i="19"/>
  <c r="E18" i="19"/>
  <c r="E10" i="19"/>
  <c r="L6" i="4"/>
  <c r="L10" i="4"/>
  <c r="E16" i="19"/>
  <c r="L17" i="4"/>
  <c r="E23" i="19"/>
  <c r="M23" i="4"/>
  <c r="L19" i="4"/>
  <c r="L13" i="4"/>
  <c r="M13" i="4"/>
  <c r="L14" i="4"/>
  <c r="E20" i="19"/>
  <c r="L22" i="4"/>
  <c r="E13" i="19"/>
  <c r="E15" i="19"/>
  <c r="L9" i="4"/>
  <c r="E39" i="19"/>
  <c r="E54" i="19"/>
  <c r="B61" i="19"/>
  <c r="B26" i="19"/>
  <c r="E26" i="19" s="1"/>
  <c r="E22" i="19"/>
  <c r="E29" i="19"/>
  <c r="E58" i="19"/>
  <c r="B65" i="19"/>
  <c r="M19" i="4"/>
  <c r="E19" i="19"/>
  <c r="E49" i="19"/>
  <c r="E31" i="19"/>
  <c r="E36" i="19"/>
  <c r="M40" i="4"/>
  <c r="E48" i="19"/>
  <c r="M59" i="4"/>
  <c r="M46" i="4"/>
  <c r="M44" i="4"/>
  <c r="M43" i="4"/>
  <c r="M16" i="4"/>
  <c r="M36" i="4"/>
  <c r="M32" i="4"/>
  <c r="M4" i="4"/>
  <c r="M45" i="4"/>
  <c r="M48" i="4"/>
  <c r="M22" i="4"/>
  <c r="M60" i="4"/>
  <c r="M29" i="4"/>
  <c r="M6" i="4"/>
  <c r="M35" i="4"/>
  <c r="E50" i="19"/>
  <c r="E8" i="19"/>
  <c r="M50" i="4"/>
  <c r="M52" i="4"/>
  <c r="M54" i="4"/>
  <c r="M58" i="4"/>
  <c r="E24" i="19"/>
  <c r="M11" i="4"/>
  <c r="M14" i="4"/>
  <c r="M34" i="4"/>
  <c r="E43" i="19"/>
  <c r="E6" i="19"/>
  <c r="E44" i="19"/>
  <c r="M15" i="4"/>
  <c r="E30" i="19"/>
  <c r="M5" i="4"/>
  <c r="E55" i="19"/>
  <c r="M37" i="4"/>
  <c r="E38" i="19"/>
  <c r="M41" i="4"/>
  <c r="M31" i="4"/>
  <c r="E27" i="19"/>
  <c r="E34" i="19"/>
  <c r="E60" i="19"/>
  <c r="E52" i="19"/>
  <c r="E17" i="19"/>
  <c r="E45" i="19"/>
  <c r="E51" i="19"/>
  <c r="D61" i="19"/>
  <c r="E9" i="19"/>
  <c r="D33" i="19"/>
  <c r="E33" i="19" s="1"/>
  <c r="D47" i="19"/>
  <c r="E47" i="19" s="1"/>
  <c r="M55" i="4"/>
  <c r="M47" i="4"/>
  <c r="M9" i="4"/>
  <c r="M12" i="4"/>
  <c r="E14" i="19"/>
  <c r="E46" i="19"/>
  <c r="E59" i="19"/>
  <c r="E35" i="19"/>
  <c r="M20" i="4"/>
  <c r="E42" i="19"/>
  <c r="M39" i="4"/>
  <c r="E56" i="19"/>
  <c r="E40" i="19"/>
  <c r="E41" i="19"/>
  <c r="E37" i="19"/>
  <c r="M17" i="4"/>
  <c r="M49" i="4"/>
  <c r="M51" i="4"/>
  <c r="E53" i="19"/>
  <c r="C63" i="19"/>
  <c r="C69" i="19" s="1"/>
  <c r="E25" i="19"/>
  <c r="M21" i="4"/>
  <c r="M27" i="4"/>
  <c r="M24" i="4"/>
  <c r="M53" i="4"/>
  <c r="L24" i="4"/>
  <c r="M42" i="4"/>
  <c r="M38" i="4"/>
  <c r="M30" i="4"/>
  <c r="M28" i="4"/>
  <c r="M56" i="4"/>
  <c r="K63" i="4"/>
  <c r="M26" i="4"/>
  <c r="J63" i="4"/>
  <c r="J66" i="4" s="1"/>
  <c r="M18" i="4"/>
  <c r="B7" i="19"/>
  <c r="B63" i="19" s="1"/>
  <c r="B69" i="19" s="1"/>
  <c r="M8" i="4"/>
  <c r="L25" i="4"/>
  <c r="M25" i="4"/>
  <c r="M7" i="4"/>
  <c r="L63" i="4" l="1"/>
  <c r="I66" i="4"/>
  <c r="K66" i="4"/>
  <c r="AG68" i="11"/>
  <c r="AG69" i="11" s="1"/>
  <c r="V68" i="11"/>
  <c r="V70" i="11" s="1"/>
  <c r="AH64" i="11"/>
  <c r="AI64" i="11" s="1"/>
  <c r="E11" i="19"/>
  <c r="E61" i="19"/>
  <c r="E12" i="19"/>
  <c r="D65" i="19"/>
  <c r="C65" i="19"/>
  <c r="C66" i="19" s="1"/>
  <c r="D63" i="19"/>
  <c r="D69" i="19" s="1"/>
  <c r="AF68" i="11"/>
  <c r="AF69" i="11" s="1"/>
  <c r="E7" i="19"/>
  <c r="AE68" i="11"/>
  <c r="M63" i="4"/>
  <c r="AH68" i="11" l="1"/>
  <c r="B66" i="19"/>
  <c r="E65" i="19"/>
  <c r="E63" i="19"/>
  <c r="E69" i="19" s="1"/>
  <c r="D66" i="19"/>
  <c r="AE69" i="11"/>
  <c r="L65" i="4" l="1"/>
  <c r="L66" i="4" s="1"/>
  <c r="E66" i="19"/>
  <c r="AH69" i="11"/>
  <c r="AF4" i="11" l="1"/>
  <c r="AE4" i="11"/>
  <c r="AG4" i="11"/>
  <c r="AH4" i="11" l="1"/>
</calcChain>
</file>

<file path=xl/sharedStrings.xml><?xml version="1.0" encoding="utf-8"?>
<sst xmlns="http://schemas.openxmlformats.org/spreadsheetml/2006/main" count="1219" uniqueCount="181">
  <si>
    <t>Tab #</t>
  </si>
  <si>
    <t>Worksheet Name</t>
  </si>
  <si>
    <t>Description</t>
  </si>
  <si>
    <t>N/A</t>
  </si>
  <si>
    <t>High-level summary of county share by program.</t>
  </si>
  <si>
    <t>Summary of county share by project and program.</t>
  </si>
  <si>
    <t>Summary of county share by project and program based on Persons Count by SFY.</t>
  </si>
  <si>
    <t>1a</t>
  </si>
  <si>
    <t>2a</t>
  </si>
  <si>
    <t>3a</t>
  </si>
  <si>
    <t>TOTAL PROJECT COSTS</t>
  </si>
  <si>
    <t>County</t>
  </si>
  <si>
    <t>CalFresh</t>
  </si>
  <si>
    <t>Foster Care</t>
  </si>
  <si>
    <t>General Assistance/
General Relief</t>
  </si>
  <si>
    <t>TOTAL</t>
  </si>
  <si>
    <t>Alameda</t>
  </si>
  <si>
    <t>Alpine</t>
  </si>
  <si>
    <t>Amador</t>
  </si>
  <si>
    <t>Butte</t>
  </si>
  <si>
    <t xml:space="preserve"> 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</si>
  <si>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</si>
  <si>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</si>
  <si>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</si>
  <si>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</si>
  <si>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</si>
  <si>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</si>
  <si>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</si>
  <si>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</si>
  <si>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</si>
  <si>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</si>
  <si>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</si>
  <si>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</si>
  <si>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</si>
  <si>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</si>
  <si>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</si>
  <si>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</si>
  <si>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</si>
  <si>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</si>
  <si>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</si>
  <si>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</si>
  <si>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</si>
  <si>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</si>
  <si>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</si>
  <si>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</si>
  <si>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</si>
  <si>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</si>
  <si>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</si>
  <si>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</si>
  <si>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</si>
  <si>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</si>
  <si>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</si>
  <si>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</si>
  <si>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</si>
  <si>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</si>
  <si>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</si>
  <si>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</si>
  <si>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</si>
  <si>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</si>
  <si>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</si>
  <si>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</si>
  <si>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</si>
  <si>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</si>
  <si>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</si>
  <si>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</si>
  <si>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</si>
  <si>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</si>
  <si>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</si>
  <si>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</si>
  <si>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</si>
  <si>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</si>
  <si>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</si>
  <si>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</si>
  <si>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</si>
  <si>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</si>
  <si>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 xml:space="preserve">   Total</t>
  </si>
  <si>
    <t>X-Check</t>
  </si>
  <si>
    <t>Difference</t>
  </si>
  <si>
    <t>X-Check to Claim tabs</t>
  </si>
  <si>
    <t>TOTAL BY PROGRAM</t>
  </si>
  <si>
    <t>GA/GR</t>
  </si>
  <si>
    <t xml:space="preserve">
58-County</t>
  </si>
  <si>
    <t>Total</t>
  </si>
  <si>
    <t>Cross-Check to Share by Project</t>
  </si>
  <si>
    <t> </t>
  </si>
  <si>
    <t>Program Claim</t>
  </si>
  <si>
    <t>Federal Share</t>
  </si>
  <si>
    <t>State Welfare Share</t>
  </si>
  <si>
    <t>State Health Share</t>
  </si>
  <si>
    <t>County Share</t>
  </si>
  <si>
    <t>Covered CA Share</t>
  </si>
  <si>
    <t>County Name</t>
  </si>
  <si>
    <t>Process Month</t>
  </si>
  <si>
    <t>Claim Month</t>
  </si>
  <si>
    <t>CalWORKs</t>
  </si>
  <si>
    <t>CFAP</t>
  </si>
  <si>
    <t>Medi-Cal</t>
  </si>
  <si>
    <t>CAPI</t>
  </si>
  <si>
    <t>KinGAP</t>
  </si>
  <si>
    <t>CMSP</t>
  </si>
  <si>
    <t>Covered CA</t>
  </si>
  <si>
    <t/>
  </si>
  <si>
    <t>All Programs</t>
  </si>
  <si>
    <t>58-Member</t>
  </si>
  <si>
    <t xml:space="preserve"> FC</t>
  </si>
  <si>
    <t>NAFS</t>
  </si>
  <si>
    <t>PAFS</t>
  </si>
  <si>
    <t>State-only Medi-Cal</t>
  </si>
  <si>
    <t>Refugees</t>
  </si>
  <si>
    <t>CalSAWS M&amp;O 
(All Programs)</t>
  </si>
  <si>
    <t>X-Check to Source Data Tab</t>
  </si>
  <si>
    <t>CW</t>
  </si>
  <si>
    <t>Rounding Adjustment Applied</t>
  </si>
  <si>
    <t>1b</t>
  </si>
  <si>
    <t>58-County</t>
  </si>
  <si>
    <t>X-Check to Share Calc tab</t>
  </si>
  <si>
    <t>County Share Adjusted</t>
  </si>
  <si>
    <t>Rounding added</t>
  </si>
  <si>
    <t>58 County 
Work Registration CalFresh Disqualification Notice Update</t>
  </si>
  <si>
    <t>CalSAWS Admin Budget
(All Programs except GA/GR)</t>
  </si>
  <si>
    <t>ABAWD Automation
(Fiscal Responsibility Act of 2023)
58 Counties</t>
  </si>
  <si>
    <t>Work Registration CalFresh Disqualification Notice Update
58 Counties</t>
  </si>
  <si>
    <t>CalSAWS</t>
  </si>
  <si>
    <t>CalFresh/CalWORKs Recertification Packets</t>
  </si>
  <si>
    <t>CalFresh/CalWORKs Recertification Packets
58 Counties</t>
  </si>
  <si>
    <t>Work Registration CalFresh Disqualification Notice Update</t>
  </si>
  <si>
    <t>ABAWD Automation (Fiscal Responsibility Act of 2023)</t>
  </si>
  <si>
    <t>58C 23-24 Persons Count</t>
  </si>
  <si>
    <t>SFY 23-24 Persons Count used for SFY 25-26 budgets.</t>
  </si>
  <si>
    <t>2b</t>
  </si>
  <si>
    <t>SFY 23-24
Persons Count
(CalFresh)</t>
  </si>
  <si>
    <t>SFY 23-24 Combined Persons Count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</si>
  <si>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SAWS Shared Application
(GA/GR only)</t>
    </r>
  </si>
  <si>
    <t>VLOOKUP Function</t>
  </si>
  <si>
    <t>Program Name</t>
  </si>
  <si>
    <t>Column No.</t>
  </si>
  <si>
    <t>FC</t>
  </si>
  <si>
    <t>MC</t>
  </si>
  <si>
    <t>SMC</t>
  </si>
  <si>
    <t>REF</t>
  </si>
  <si>
    <t>KG</t>
  </si>
  <si>
    <t>CalSAWS - SFY 24-25 Adjusted/Late</t>
  </si>
  <si>
    <t>58 County 
ABAWD Automation (Fiscal Responsibility Act of 2023)</t>
  </si>
  <si>
    <t>58 County CalFresh/CalWORKs Recertification Packets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</si>
  <si>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 ABAWD Fisc. Resp., Work Reg., CF Rest. Meals, CF/CW Recert., CF Disq. Felon, EBT Benefit Type, CF Over. Repay., CF Repay., NAC Auto., and SAWS Shared
(CalFresh Only)</t>
    </r>
  </si>
  <si>
    <t>58 County
CalSAWS</t>
  </si>
  <si>
    <t>CalSAWS
58 Counties</t>
  </si>
  <si>
    <t>*Crosscheck includes CalSAWS Adjusted/Late for SFY 24-25</t>
  </si>
  <si>
    <t>CalSAWS Adjusted/Late for SFY 2024-25</t>
  </si>
  <si>
    <t>SFY 23-24
Persons Count
(All Programs)</t>
  </si>
  <si>
    <t>SFY 25-26 Q2</t>
  </si>
  <si>
    <t>CLAIM: Nov 25</t>
  </si>
  <si>
    <t>CLAIM: Dec 25</t>
  </si>
  <si>
    <t>1d</t>
  </si>
  <si>
    <t>CalFresh Restaurant Meals Program Notice-Eligibility Clarification</t>
  </si>
  <si>
    <t>58 County CalFresh Restaurant Meals Program Notice-Eligibility Clarification</t>
  </si>
  <si>
    <t>SFY 25-26 Q3 Share Summary</t>
  </si>
  <si>
    <t>SFY 25-26 Q3 Share by Project</t>
  </si>
  <si>
    <t>SFY 25-26 Q3 Share Calculations</t>
  </si>
  <si>
    <t>SFY 25-26 Q3 ABAWD</t>
  </si>
  <si>
    <t>SFY 25-26 Q3 CF-CW Recert</t>
  </si>
  <si>
    <t>SFY 25-26 Q3 CF Restaurants</t>
  </si>
  <si>
    <t>SFY 25-26 Q3 Wrk Reg CF Disq</t>
  </si>
  <si>
    <t>SFY 25-26 Q3 CalSAWS</t>
  </si>
  <si>
    <t>SFY 24-25 Q3 Adj-Late CalSAWS</t>
  </si>
  <si>
    <t>SFY 25-26 Q3</t>
  </si>
  <si>
    <t>Total roll up amounts of shares for Quarter 3 SFY 25-26 claims for ABAWD Automation (Fiscal Responsibility Act of 2023).</t>
  </si>
  <si>
    <t>Total roll up amounts of shares for Quarter 3 SFY 25-26 claims for CalFresh/CalWORKs Recertification Packets.</t>
  </si>
  <si>
    <t>Total roll up amounts of shares for Quarter 3 SFY 25-26 claims for CalFresh Restaurant Meals Program Notice-Eligibility Clarification.</t>
  </si>
  <si>
    <t>Total roll up amounts of shares for Quarter 3 SFY 25-26 claims for Work Registration CalFresh Disqualification Notice Update.</t>
  </si>
  <si>
    <t>Total roll up amounts of shares for Quarter 3 SFY 25-26 claims for CalSAWS.</t>
  </si>
  <si>
    <t>Total roll up amounts of shares for Quarter 3 SFY 24-25 Adjusted/Late claims for CalSAWS.</t>
  </si>
  <si>
    <t>SFY 2025-26 Quarter 3</t>
  </si>
  <si>
    <t>SFY 2025-26 - Quarter 3</t>
  </si>
  <si>
    <t>Feb 26</t>
  </si>
  <si>
    <t>CLAIM: Jan 26</t>
  </si>
  <si>
    <t>Mar 26</t>
  </si>
  <si>
    <t>CLAIM: Feb 26</t>
  </si>
  <si>
    <t>Apr 26</t>
  </si>
  <si>
    <t>CLAIM: Mar 26</t>
  </si>
  <si>
    <t>Total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</si>
</sst>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%"/>
    <numFmt numFmtId="167" formatCode="#,##0;\-#,##0;0"/>
    <numFmt numFmtId="168" formatCode="0.000%"/>
  </numFmts>
  <fonts count="6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theme="0" tint="-0.14999847407452621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0"/>
      <color theme="2"/>
      <name val="Arial"/>
      <family val="2"/>
    </font>
    <font>
      <sz val="10"/>
      <color theme="0" tint="-0.249977111117893"/>
      <name val="Arial"/>
      <family val="2"/>
    </font>
    <font>
      <b/>
      <sz val="10"/>
      <color theme="4"/>
      <name val="Arial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/>
      <name val="Arial"/>
      <family val="2"/>
    </font>
    <font>
      <sz val="10"/>
      <color theme="0" tint="-4.9989318521683403E-2"/>
      <name val="Arial"/>
      <family val="2"/>
    </font>
    <font>
      <sz val="10"/>
      <color theme="4" tint="0.79998168889431442"/>
      <name val="Arial"/>
      <family val="2"/>
    </font>
    <font>
      <sz val="10"/>
      <color theme="8"/>
      <name val="Arial"/>
      <family val="2"/>
    </font>
    <font>
      <sz val="10"/>
      <color rgb="FF0000FF"/>
      <name val="Arial"/>
      <family val="2"/>
    </font>
    <font>
      <sz val="10"/>
      <color theme="3" tint="0.39997558519241921"/>
      <name val="Arial"/>
      <family val="2"/>
    </font>
    <font>
      <b/>
      <sz val="10"/>
      <color theme="8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2"/>
      <color theme="0"/>
      <name val="Century Gothic"/>
      <family val="2"/>
    </font>
    <font>
      <b/>
      <sz val="8"/>
      <color theme="0"/>
      <name val="Century Gothic"/>
      <family val="2"/>
    </font>
    <font>
      <sz val="12"/>
      <name val="Century Gothic"/>
      <family val="2"/>
    </font>
    <font>
      <sz val="12"/>
      <color rgb="FFFF0000"/>
      <name val="Century Gothic"/>
      <family val="2"/>
    </font>
    <font>
      <b/>
      <sz val="12"/>
      <name val="Century Gothic"/>
      <family val="2"/>
    </font>
    <font>
      <sz val="10"/>
      <color rgb="FF0070C0"/>
      <name val="Century Gothic"/>
      <family val="2"/>
    </font>
    <font>
      <sz val="9"/>
      <color rgb="FFFF0000"/>
      <name val="Century Gothic"/>
      <family val="2"/>
    </font>
    <font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8"/>
      <name val="Calibri"/>
      <family val="2"/>
      <scheme val="minor"/>
    </font>
    <font>
      <b/>
      <sz val="13"/>
      <name val="Arial"/>
      <family val="2"/>
    </font>
    <font>
      <sz val="10"/>
      <color rgb="FF7030A0"/>
      <name val="Century Gothic"/>
      <family val="2"/>
    </font>
    <font>
      <sz val="11"/>
      <color rgb="FF7030A0"/>
      <name val="Century Gothic"/>
      <family val="2"/>
    </font>
    <font>
      <sz val="8"/>
      <color rgb="FF000000"/>
      <name val="Arial"/>
      <family val="2"/>
    </font>
    <font>
      <b/>
      <u/>
      <sz val="8"/>
      <color theme="0"/>
      <name val="Century Gothic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 tint="-0.14999847407452621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sz val="10"/>
      <color theme="0" tint="-4.9989318521683403E-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Century Gothic"/>
      <family val="2"/>
    </font>
    <font>
      <sz val="8"/>
      <color indexed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6E0F4"/>
      </patternFill>
    </fill>
    <fill>
      <patternFill patternType="none">
        <fgColor rgb="FFE8EEF7"/>
      </patternFill>
    </fill>
    <fill>
      <patternFill patternType="solid">
        <fgColor rgb="FFE8EEF7"/>
      </patternFill>
    </fill>
    <fill>
      <patternFill patternType="solid">
        <fgColor theme="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A32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8B04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E0F4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8EE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0" fillId="4" borderId="3"/>
    <xf numFmtId="0" fontId="10" fillId="4" borderId="3"/>
    <xf numFmtId="0" fontId="6" fillId="4" borderId="3"/>
    <xf numFmtId="0" fontId="22" fillId="4" borderId="3"/>
    <xf numFmtId="9" fontId="10" fillId="4" borderId="3" applyFont="0" applyFill="0" applyBorder="0" applyAlignment="0" applyProtection="0"/>
    <xf numFmtId="44" fontId="6" fillId="4" borderId="3" applyFont="0" applyFill="0" applyBorder="0" applyAlignment="0" applyProtection="0"/>
    <xf numFmtId="0" fontId="9" fillId="4" borderId="3"/>
    <xf numFmtId="9" fontId="10" fillId="4" borderId="3" applyFont="0" applyFill="0" applyBorder="0" applyAlignment="0" applyProtection="0"/>
    <xf numFmtId="9" fontId="22" fillId="4" borderId="3" applyFont="0" applyFill="0" applyBorder="0" applyAlignment="0" applyProtection="0"/>
    <xf numFmtId="0" fontId="10" fillId="4" borderId="3"/>
    <xf numFmtId="44" fontId="10" fillId="4" borderId="3" applyFont="0" applyFill="0" applyBorder="0" applyAlignment="0" applyProtection="0"/>
    <xf numFmtId="0" fontId="9" fillId="4" borderId="3"/>
    <xf numFmtId="0" fontId="5" fillId="4" borderId="3"/>
    <xf numFmtId="0" fontId="4" fillId="4" borderId="3"/>
    <xf numFmtId="0" fontId="10" fillId="4" borderId="3"/>
    <xf numFmtId="43" fontId="10" fillId="4" borderId="3" applyFont="0" applyFill="0" applyBorder="0" applyAlignment="0" applyProtection="0"/>
    <xf numFmtId="9" fontId="10" fillId="4" borderId="3" applyFont="0" applyFill="0" applyBorder="0" applyAlignment="0" applyProtection="0"/>
    <xf numFmtId="0" fontId="10" fillId="4" borderId="3"/>
    <xf numFmtId="0" fontId="9" fillId="4" borderId="3"/>
    <xf numFmtId="0" fontId="9" fillId="4" borderId="3"/>
    <xf numFmtId="0" fontId="3" fillId="4" borderId="3"/>
    <xf numFmtId="0" fontId="9" fillId="4" borderId="3"/>
    <xf numFmtId="0" fontId="10" fillId="4" borderId="3"/>
    <xf numFmtId="9" fontId="10" fillId="4" borderId="3" applyFont="0" applyFill="0" applyBorder="0" applyAlignment="0" applyProtection="0"/>
    <xf numFmtId="0" fontId="9" fillId="4" borderId="3"/>
    <xf numFmtId="0" fontId="9" fillId="4" borderId="3"/>
    <xf numFmtId="0" fontId="9" fillId="4" borderId="3"/>
  </cellStyleXfs>
  <cellXfs count="253">
    <xf numFmtId="0" fontId="0" fillId="0" borderId="0" xfId="0"/>
    <xf numFmtId="0" fontId="11" fillId="4" borderId="3" xfId="1" applyFont="1"/>
    <xf numFmtId="0" fontId="12" fillId="4" borderId="3" xfId="1" applyFont="1"/>
    <xf numFmtId="0" fontId="14" fillId="4" borderId="3" xfId="1" applyFont="1"/>
    <xf numFmtId="0" fontId="10" fillId="4" borderId="3" xfId="1"/>
    <xf numFmtId="0" fontId="13" fillId="6" borderId="7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/>
    </xf>
    <xf numFmtId="0" fontId="13" fillId="6" borderId="9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6" fontId="10" fillId="4" borderId="12" xfId="1" applyNumberFormat="1" applyBorder="1"/>
    <xf numFmtId="6" fontId="10" fillId="4" borderId="14" xfId="1" applyNumberFormat="1" applyBorder="1"/>
    <xf numFmtId="6" fontId="10" fillId="4" borderId="15" xfId="1" applyNumberFormat="1" applyBorder="1"/>
    <xf numFmtId="6" fontId="10" fillId="4" borderId="16" xfId="1" applyNumberFormat="1" applyBorder="1"/>
    <xf numFmtId="6" fontId="14" fillId="4" borderId="3" xfId="1" applyNumberFormat="1" applyFont="1"/>
    <xf numFmtId="6" fontId="10" fillId="4" borderId="17" xfId="1" applyNumberFormat="1" applyBorder="1"/>
    <xf numFmtId="0" fontId="10" fillId="4" borderId="17" xfId="1" applyBorder="1"/>
    <xf numFmtId="164" fontId="10" fillId="4" borderId="17" xfId="1" applyNumberFormat="1" applyBorder="1"/>
    <xf numFmtId="0" fontId="10" fillId="4" borderId="17" xfId="2" applyBorder="1"/>
    <xf numFmtId="6" fontId="10" fillId="7" borderId="15" xfId="1" applyNumberFormat="1" applyFill="1" applyBorder="1"/>
    <xf numFmtId="6" fontId="10" fillId="7" borderId="10" xfId="1" applyNumberFormat="1" applyFill="1" applyBorder="1"/>
    <xf numFmtId="0" fontId="15" fillId="4" borderId="15" xfId="1" applyFont="1" applyBorder="1"/>
    <xf numFmtId="6" fontId="15" fillId="4" borderId="15" xfId="1" applyNumberFormat="1" applyFont="1" applyBorder="1" applyAlignment="1" applyProtection="1">
      <alignment horizontal="right"/>
      <protection locked="0"/>
    </xf>
    <xf numFmtId="0" fontId="16" fillId="4" borderId="3" xfId="1" applyFont="1"/>
    <xf numFmtId="6" fontId="16" fillId="4" borderId="3" xfId="1" applyNumberFormat="1" applyFont="1"/>
    <xf numFmtId="0" fontId="17" fillId="4" borderId="3" xfId="1" applyFont="1"/>
    <xf numFmtId="0" fontId="18" fillId="4" borderId="3" xfId="1" applyFont="1"/>
    <xf numFmtId="17" fontId="16" fillId="4" borderId="3" xfId="1" applyNumberFormat="1" applyFont="1" applyAlignment="1">
      <alignment horizontal="center"/>
    </xf>
    <xf numFmtId="6" fontId="19" fillId="4" borderId="3" xfId="1" applyNumberFormat="1" applyFont="1"/>
    <xf numFmtId="0" fontId="20" fillId="4" borderId="3" xfId="1" applyFont="1"/>
    <xf numFmtId="0" fontId="15" fillId="4" borderId="3" xfId="1" applyFont="1"/>
    <xf numFmtId="17" fontId="20" fillId="4" borderId="3" xfId="1" applyNumberFormat="1" applyFont="1" applyAlignment="1">
      <alignment horizontal="center"/>
    </xf>
    <xf numFmtId="6" fontId="21" fillId="4" borderId="3" xfId="1" applyNumberFormat="1" applyFont="1"/>
    <xf numFmtId="6" fontId="20" fillId="4" borderId="3" xfId="1" applyNumberFormat="1" applyFont="1"/>
    <xf numFmtId="0" fontId="21" fillId="4" borderId="3" xfId="1" applyFont="1"/>
    <xf numFmtId="0" fontId="10" fillId="4" borderId="15" xfId="1" applyBorder="1"/>
    <xf numFmtId="6" fontId="10" fillId="4" borderId="3" xfId="1" applyNumberFormat="1"/>
    <xf numFmtId="0" fontId="28" fillId="4" borderId="3" xfId="1" applyFont="1"/>
    <xf numFmtId="0" fontId="13" fillId="6" borderId="15" xfId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 wrapText="1"/>
    </xf>
    <xf numFmtId="0" fontId="13" fillId="4" borderId="3" xfId="1" applyFont="1" applyAlignment="1">
      <alignment horizontal="center" wrapText="1"/>
    </xf>
    <xf numFmtId="0" fontId="13" fillId="6" borderId="14" xfId="1" applyFont="1" applyFill="1" applyBorder="1" applyAlignment="1">
      <alignment horizontal="center"/>
    </xf>
    <xf numFmtId="10" fontId="15" fillId="4" borderId="15" xfId="1" applyNumberFormat="1" applyFont="1" applyBorder="1" applyAlignment="1">
      <alignment horizontal="right"/>
    </xf>
    <xf numFmtId="10" fontId="15" fillId="4" borderId="3" xfId="1" applyNumberFormat="1" applyFont="1" applyAlignment="1">
      <alignment horizontal="right"/>
    </xf>
    <xf numFmtId="164" fontId="15" fillId="4" borderId="15" xfId="1" applyNumberFormat="1" applyFont="1" applyBorder="1"/>
    <xf numFmtId="6" fontId="15" fillId="4" borderId="15" xfId="1" applyNumberFormat="1" applyFont="1" applyBorder="1"/>
    <xf numFmtId="6" fontId="15" fillId="4" borderId="3" xfId="1" applyNumberFormat="1" applyFont="1"/>
    <xf numFmtId="0" fontId="29" fillId="4" borderId="3" xfId="1" applyFont="1"/>
    <xf numFmtId="164" fontId="15" fillId="4" borderId="15" xfId="1" applyNumberFormat="1" applyFont="1" applyBorder="1" applyAlignment="1">
      <alignment horizontal="right"/>
    </xf>
    <xf numFmtId="6" fontId="28" fillId="4" borderId="3" xfId="1" applyNumberFormat="1" applyFont="1"/>
    <xf numFmtId="6" fontId="30" fillId="4" borderId="3" xfId="1" applyNumberFormat="1" applyFont="1"/>
    <xf numFmtId="10" fontId="10" fillId="4" borderId="17" xfId="5" applyNumberFormat="1" applyBorder="1"/>
    <xf numFmtId="6" fontId="10" fillId="4" borderId="15" xfId="5" applyNumberFormat="1" applyFont="1" applyBorder="1"/>
    <xf numFmtId="6" fontId="22" fillId="4" borderId="15" xfId="1" applyNumberFormat="1" applyFont="1" applyBorder="1"/>
    <xf numFmtId="10" fontId="15" fillId="4" borderId="15" xfId="5" applyNumberFormat="1" applyFont="1" applyBorder="1"/>
    <xf numFmtId="10" fontId="15" fillId="4" borderId="15" xfId="1" applyNumberFormat="1" applyFont="1" applyBorder="1"/>
    <xf numFmtId="8" fontId="28" fillId="4" borderId="3" xfId="1" applyNumberFormat="1" applyFont="1"/>
    <xf numFmtId="165" fontId="32" fillId="4" borderId="3" xfId="11" applyNumberFormat="1" applyFont="1"/>
    <xf numFmtId="6" fontId="23" fillId="4" borderId="3" xfId="1" applyNumberFormat="1" applyFont="1"/>
    <xf numFmtId="164" fontId="23" fillId="4" borderId="3" xfId="1" applyNumberFormat="1" applyFont="1" applyAlignment="1">
      <alignment horizontal="center"/>
    </xf>
    <xf numFmtId="164" fontId="32" fillId="4" borderId="3" xfId="1" applyNumberFormat="1" applyFont="1"/>
    <xf numFmtId="164" fontId="30" fillId="4" borderId="3" xfId="1" applyNumberFormat="1" applyFont="1"/>
    <xf numFmtId="0" fontId="33" fillId="4" borderId="3" xfId="1" applyFont="1"/>
    <xf numFmtId="17" fontId="30" fillId="4" borderId="3" xfId="1" applyNumberFormat="1" applyFont="1" applyAlignment="1">
      <alignment horizontal="center"/>
    </xf>
    <xf numFmtId="0" fontId="32" fillId="4" borderId="3" xfId="1" applyFont="1"/>
    <xf numFmtId="6" fontId="33" fillId="4" borderId="3" xfId="1" applyNumberFormat="1" applyFont="1"/>
    <xf numFmtId="0" fontId="13" fillId="6" borderId="15" xfId="1" applyFont="1" applyFill="1" applyBorder="1" applyAlignment="1">
      <alignment horizontal="center" vertical="center"/>
    </xf>
    <xf numFmtId="0" fontId="13" fillId="6" borderId="15" xfId="1" applyFont="1" applyFill="1" applyBorder="1" applyAlignment="1">
      <alignment horizontal="center" vertical="center" wrapText="1"/>
    </xf>
    <xf numFmtId="0" fontId="10" fillId="4" borderId="15" xfId="2" applyBorder="1"/>
    <xf numFmtId="0" fontId="22" fillId="4" borderId="3" xfId="1" applyFont="1"/>
    <xf numFmtId="0" fontId="5" fillId="4" borderId="3" xfId="13"/>
    <xf numFmtId="0" fontId="35" fillId="4" borderId="3" xfId="1" applyFont="1"/>
    <xf numFmtId="0" fontId="23" fillId="4" borderId="3" xfId="1" applyFont="1"/>
    <xf numFmtId="8" fontId="23" fillId="4" borderId="3" xfId="1" applyNumberFormat="1" applyFont="1"/>
    <xf numFmtId="0" fontId="36" fillId="11" borderId="15" xfId="4" applyFont="1" applyFill="1" applyBorder="1" applyAlignment="1">
      <alignment horizontal="center"/>
    </xf>
    <xf numFmtId="0" fontId="36" fillId="11" borderId="15" xfId="4" applyFont="1" applyFill="1" applyBorder="1"/>
    <xf numFmtId="0" fontId="36" fillId="11" borderId="15" xfId="4" applyFont="1" applyFill="1" applyBorder="1" applyAlignment="1">
      <alignment wrapText="1"/>
    </xf>
    <xf numFmtId="0" fontId="4" fillId="4" borderId="3" xfId="14"/>
    <xf numFmtId="0" fontId="37" fillId="8" borderId="15" xfId="4" applyFont="1" applyFill="1" applyBorder="1" applyAlignment="1">
      <alignment horizontal="center" vertical="center"/>
    </xf>
    <xf numFmtId="0" fontId="38" fillId="4" borderId="15" xfId="4" applyFont="1" applyBorder="1" applyAlignment="1">
      <alignment vertical="center"/>
    </xf>
    <xf numFmtId="0" fontId="38" fillId="4" borderId="15" xfId="4" applyFont="1" applyBorder="1" applyAlignment="1">
      <alignment vertical="center" wrapText="1"/>
    </xf>
    <xf numFmtId="0" fontId="38" fillId="12" borderId="15" xfId="4" applyFont="1" applyFill="1" applyBorder="1" applyAlignment="1">
      <alignment horizontal="center" vertical="center"/>
    </xf>
    <xf numFmtId="0" fontId="38" fillId="10" borderId="15" xfId="4" applyFont="1" applyFill="1" applyBorder="1" applyAlignment="1">
      <alignment horizontal="center" vertical="center"/>
    </xf>
    <xf numFmtId="0" fontId="38" fillId="13" borderId="15" xfId="4" applyFont="1" applyFill="1" applyBorder="1" applyAlignment="1">
      <alignment horizontal="center" vertical="center"/>
    </xf>
    <xf numFmtId="0" fontId="22" fillId="4" borderId="3" xfId="4" applyAlignment="1">
      <alignment horizontal="center"/>
    </xf>
    <xf numFmtId="0" fontId="22" fillId="4" borderId="3" xfId="4"/>
    <xf numFmtId="0" fontId="22" fillId="4" borderId="3" xfId="4" applyAlignment="1">
      <alignment wrapText="1"/>
    </xf>
    <xf numFmtId="0" fontId="34" fillId="4" borderId="3" xfId="1" applyFont="1" applyAlignment="1">
      <alignment horizontal="center"/>
    </xf>
    <xf numFmtId="164" fontId="47" fillId="4" borderId="3" xfId="1" applyNumberFormat="1" applyFont="1"/>
    <xf numFmtId="6" fontId="47" fillId="4" borderId="3" xfId="1" applyNumberFormat="1" applyFont="1"/>
    <xf numFmtId="0" fontId="47" fillId="4" borderId="3" xfId="1" applyFont="1"/>
    <xf numFmtId="6" fontId="47" fillId="18" borderId="3" xfId="1" applyNumberFormat="1" applyFont="1" applyFill="1"/>
    <xf numFmtId="6" fontId="48" fillId="4" borderId="3" xfId="1" applyNumberFormat="1" applyFont="1"/>
    <xf numFmtId="6" fontId="48" fillId="18" borderId="3" xfId="1" applyNumberFormat="1" applyFont="1" applyFill="1"/>
    <xf numFmtId="6" fontId="10" fillId="4" borderId="13" xfId="1" applyNumberFormat="1" applyBorder="1"/>
    <xf numFmtId="0" fontId="7" fillId="2" borderId="3" xfId="0" applyFont="1" applyFill="1" applyBorder="1" applyProtection="1">
      <protection locked="0"/>
    </xf>
    <xf numFmtId="0" fontId="23" fillId="4" borderId="3" xfId="1" applyFont="1" applyAlignment="1">
      <alignment horizontal="center"/>
    </xf>
    <xf numFmtId="164" fontId="10" fillId="4" borderId="22" xfId="1" applyNumberFormat="1" applyBorder="1"/>
    <xf numFmtId="0" fontId="51" fillId="4" borderId="3" xfId="13" applyFont="1" applyAlignment="1">
      <alignment horizontal="left" vertical="center"/>
    </xf>
    <xf numFmtId="6" fontId="52" fillId="4" borderId="3" xfId="13" applyNumberFormat="1" applyFont="1"/>
    <xf numFmtId="0" fontId="13" fillId="6" borderId="4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center" wrapText="1"/>
    </xf>
    <xf numFmtId="0" fontId="13" fillId="6" borderId="4" xfId="1" applyFont="1" applyFill="1" applyBorder="1" applyAlignment="1">
      <alignment horizontal="center" vertical="center"/>
    </xf>
    <xf numFmtId="0" fontId="2" fillId="4" borderId="3" xfId="13" applyFont="1"/>
    <xf numFmtId="0" fontId="22" fillId="4" borderId="3" xfId="4" applyAlignment="1">
      <alignment horizontal="left"/>
    </xf>
    <xf numFmtId="0" fontId="8" fillId="0" borderId="0" xfId="0" applyFont="1"/>
    <xf numFmtId="0" fontId="7" fillId="2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8" fillId="0" borderId="15" xfId="4" applyFont="1" applyFill="1" applyBorder="1" applyAlignment="1">
      <alignment vertical="center"/>
    </xf>
    <xf numFmtId="6" fontId="15" fillId="0" borderId="15" xfId="1" applyNumberFormat="1" applyFont="1" applyFill="1" applyBorder="1"/>
    <xf numFmtId="6" fontId="10" fillId="0" borderId="15" xfId="1" applyNumberFormat="1" applyFill="1" applyBorder="1"/>
    <xf numFmtId="10" fontId="10" fillId="0" borderId="15" xfId="1" applyNumberFormat="1" applyFill="1" applyBorder="1"/>
    <xf numFmtId="6" fontId="10" fillId="0" borderId="15" xfId="5" applyNumberFormat="1" applyFont="1" applyFill="1" applyBorder="1"/>
    <xf numFmtId="0" fontId="15" fillId="0" borderId="15" xfId="1" applyFont="1" applyFill="1" applyBorder="1"/>
    <xf numFmtId="10" fontId="15" fillId="0" borderId="15" xfId="5" applyNumberFormat="1" applyFont="1" applyFill="1" applyBorder="1"/>
    <xf numFmtId="6" fontId="47" fillId="0" borderId="3" xfId="1" applyNumberFormat="1" applyFont="1" applyFill="1"/>
    <xf numFmtId="0" fontId="13" fillId="6" borderId="23" xfId="1" applyFont="1" applyFill="1" applyBorder="1" applyAlignment="1">
      <alignment horizontal="center" vertical="center"/>
    </xf>
    <xf numFmtId="0" fontId="51" fillId="4" borderId="3" xfId="13" applyFont="1" applyAlignment="1">
      <alignment horizontal="right" vertical="center"/>
    </xf>
    <xf numFmtId="10" fontId="10" fillId="0" borderId="17" xfId="5" applyNumberFormat="1" applyFill="1" applyBorder="1"/>
    <xf numFmtId="6" fontId="10" fillId="19" borderId="20" xfId="1" applyNumberFormat="1" applyFill="1" applyBorder="1"/>
    <xf numFmtId="0" fontId="13" fillId="21" borderId="4" xfId="1" applyFont="1" applyFill="1" applyBorder="1" applyAlignment="1">
      <alignment horizontal="center" vertical="center" wrapText="1"/>
    </xf>
    <xf numFmtId="6" fontId="52" fillId="18" borderId="3" xfId="13" applyNumberFormat="1" applyFont="1" applyFill="1"/>
    <xf numFmtId="0" fontId="51" fillId="4" borderId="3" xfId="13" applyFont="1" applyAlignment="1">
      <alignment horizontal="center" vertical="center"/>
    </xf>
    <xf numFmtId="0" fontId="31" fillId="4" borderId="3" xfId="1" applyFont="1"/>
    <xf numFmtId="0" fontId="53" fillId="20" borderId="15" xfId="0" applyFont="1" applyFill="1" applyBorder="1"/>
    <xf numFmtId="0" fontId="53" fillId="20" borderId="15" xfId="0" applyFont="1" applyFill="1" applyBorder="1" applyAlignment="1">
      <alignment horizontal="center"/>
    </xf>
    <xf numFmtId="0" fontId="7" fillId="3" borderId="15" xfId="0" applyFont="1" applyFill="1" applyBorder="1" applyProtection="1"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12" borderId="15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6" fillId="0" borderId="3" xfId="1" applyFont="1" applyFill="1"/>
    <xf numFmtId="0" fontId="25" fillId="0" borderId="3" xfId="1" applyFont="1" applyFill="1"/>
    <xf numFmtId="6" fontId="52" fillId="22" borderId="3" xfId="13" applyNumberFormat="1" applyFont="1" applyFill="1"/>
    <xf numFmtId="6" fontId="47" fillId="22" borderId="3" xfId="1" applyNumberFormat="1" applyFont="1" applyFill="1"/>
    <xf numFmtId="6" fontId="2" fillId="4" borderId="3" xfId="13" applyNumberFormat="1" applyFont="1"/>
    <xf numFmtId="0" fontId="1" fillId="4" borderId="3" xfId="13" applyFont="1"/>
    <xf numFmtId="6" fontId="1" fillId="4" borderId="3" xfId="13" applyNumberFormat="1" applyFont="1"/>
    <xf numFmtId="6" fontId="5" fillId="4" borderId="3" xfId="13" applyNumberFormat="1"/>
    <xf numFmtId="6" fontId="10" fillId="7" borderId="20" xfId="1" applyNumberFormat="1" applyFill="1" applyBorder="1"/>
    <xf numFmtId="0" fontId="13" fillId="4" borderId="3" xfId="1" applyFont="1" applyAlignment="1">
      <alignment horizontal="center" vertical="center" wrapText="1"/>
    </xf>
    <xf numFmtId="0" fontId="28" fillId="4" borderId="3" xfId="1" applyFont="1" applyAlignment="1">
      <alignment vertical="center" wrapText="1"/>
    </xf>
    <xf numFmtId="0" fontId="10" fillId="4" borderId="3" xfId="1" applyAlignment="1">
      <alignment vertical="center" wrapText="1"/>
    </xf>
    <xf numFmtId="0" fontId="10" fillId="4" borderId="3" xfId="23"/>
    <xf numFmtId="0" fontId="39" fillId="14" borderId="3" xfId="23" applyFont="1" applyFill="1"/>
    <xf numFmtId="0" fontId="37" fillId="4" borderId="3" xfId="23" applyFont="1"/>
    <xf numFmtId="0" fontId="39" fillId="14" borderId="15" xfId="23" applyFont="1" applyFill="1" applyBorder="1" applyAlignment="1">
      <alignment horizontal="left"/>
    </xf>
    <xf numFmtId="0" fontId="39" fillId="14" borderId="15" xfId="23" applyFont="1" applyFill="1" applyBorder="1" applyAlignment="1">
      <alignment horizontal="center"/>
    </xf>
    <xf numFmtId="0" fontId="39" fillId="14" borderId="15" xfId="23" applyFont="1" applyFill="1" applyBorder="1" applyAlignment="1">
      <alignment horizontal="center" wrapText="1"/>
    </xf>
    <xf numFmtId="0" fontId="40" fillId="4" borderId="3" xfId="4" applyFont="1" applyAlignment="1">
      <alignment horizontal="center" vertical="center" wrapText="1"/>
    </xf>
    <xf numFmtId="49" fontId="10" fillId="4" borderId="3" xfId="23" applyNumberFormat="1" applyAlignment="1">
      <alignment horizontal="center"/>
    </xf>
    <xf numFmtId="0" fontId="41" fillId="4" borderId="15" xfId="10" applyFont="1" applyBorder="1"/>
    <xf numFmtId="3" fontId="41" fillId="4" borderId="15" xfId="23" applyNumberFormat="1" applyFont="1" applyBorder="1"/>
    <xf numFmtId="3" fontId="41" fillId="4" borderId="15" xfId="10" applyNumberFormat="1" applyFont="1" applyBorder="1"/>
    <xf numFmtId="10" fontId="41" fillId="4" borderId="15" xfId="24" applyNumberFormat="1" applyFont="1" applyBorder="1" applyProtection="1"/>
    <xf numFmtId="10" fontId="41" fillId="4" borderId="3" xfId="24" applyNumberFormat="1" applyFont="1" applyBorder="1" applyProtection="1"/>
    <xf numFmtId="10" fontId="42" fillId="4" borderId="15" xfId="24" applyNumberFormat="1" applyFont="1" applyBorder="1" applyProtection="1"/>
    <xf numFmtId="10" fontId="42" fillId="4" borderId="3" xfId="24" applyNumberFormat="1" applyFont="1" applyBorder="1" applyProtection="1"/>
    <xf numFmtId="3" fontId="43" fillId="4" borderId="15" xfId="23" applyNumberFormat="1" applyFont="1" applyBorder="1"/>
    <xf numFmtId="3" fontId="43" fillId="4" borderId="15" xfId="10" applyNumberFormat="1" applyFont="1" applyBorder="1"/>
    <xf numFmtId="10" fontId="43" fillId="4" borderId="15" xfId="24" applyNumberFormat="1" applyFont="1" applyBorder="1" applyProtection="1"/>
    <xf numFmtId="10" fontId="43" fillId="4" borderId="3" xfId="24" applyNumberFormat="1" applyFont="1" applyBorder="1" applyProtection="1"/>
    <xf numFmtId="0" fontId="10" fillId="4" borderId="3" xfId="23" applyAlignment="1">
      <alignment horizontal="center"/>
    </xf>
    <xf numFmtId="166" fontId="43" fillId="4" borderId="15" xfId="23" applyNumberFormat="1" applyFont="1" applyBorder="1"/>
    <xf numFmtId="0" fontId="41" fillId="4" borderId="3" xfId="23" applyFont="1"/>
    <xf numFmtId="3" fontId="44" fillId="4" borderId="3" xfId="23" applyNumberFormat="1" applyFont="1"/>
    <xf numFmtId="0" fontId="45" fillId="4" borderId="3" xfId="23" applyFont="1"/>
    <xf numFmtId="0" fontId="23" fillId="4" borderId="3" xfId="23" applyFont="1" applyAlignment="1">
      <alignment horizontal="right"/>
    </xf>
    <xf numFmtId="3" fontId="23" fillId="4" borderId="3" xfId="23" applyNumberFormat="1" applyFont="1"/>
    <xf numFmtId="0" fontId="23" fillId="4" borderId="21" xfId="23" applyFont="1" applyBorder="1" applyAlignment="1">
      <alignment horizontal="right"/>
    </xf>
    <xf numFmtId="38" fontId="23" fillId="4" borderId="21" xfId="23" applyNumberFormat="1" applyFont="1" applyBorder="1"/>
    <xf numFmtId="38" fontId="23" fillId="17" borderId="21" xfId="23" applyNumberFormat="1" applyFont="1" applyFill="1" applyBorder="1"/>
    <xf numFmtId="38" fontId="34" fillId="17" borderId="21" xfId="23" applyNumberFormat="1" applyFont="1" applyFill="1" applyBorder="1"/>
    <xf numFmtId="38" fontId="10" fillId="4" borderId="3" xfId="23" applyNumberFormat="1"/>
    <xf numFmtId="38" fontId="15" fillId="4" borderId="3" xfId="23" applyNumberFormat="1" applyFont="1"/>
    <xf numFmtId="10" fontId="23" fillId="4" borderId="21" xfId="23" applyNumberFormat="1" applyFont="1" applyBorder="1"/>
    <xf numFmtId="10" fontId="23" fillId="17" borderId="21" xfId="23" applyNumberFormat="1" applyFont="1" applyFill="1" applyBorder="1"/>
    <xf numFmtId="10" fontId="34" fillId="17" borderId="21" xfId="23" applyNumberFormat="1" applyFont="1" applyFill="1" applyBorder="1"/>
    <xf numFmtId="0" fontId="46" fillId="4" borderId="3" xfId="23" applyFont="1"/>
    <xf numFmtId="0" fontId="55" fillId="5" borderId="1" xfId="0" applyFont="1" applyFill="1" applyBorder="1" applyAlignment="1" applyProtection="1">
      <alignment horizontal="center" vertical="center"/>
      <protection locked="0"/>
    </xf>
    <xf numFmtId="0" fontId="55" fillId="5" borderId="2" xfId="0" applyFont="1" applyFill="1" applyBorder="1" applyAlignment="1" applyProtection="1">
      <alignment horizontal="center" vertical="center"/>
      <protection locked="0"/>
    </xf>
    <xf numFmtId="0" fontId="10" fillId="0" borderId="3" xfId="1" applyFill="1"/>
    <xf numFmtId="0" fontId="7" fillId="23" borderId="1" xfId="0" applyFont="1" applyFill="1" applyBorder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/>
    <xf numFmtId="164" fontId="10" fillId="4" borderId="15" xfId="1" applyNumberFormat="1" applyBorder="1"/>
    <xf numFmtId="6" fontId="56" fillId="0" borderId="0" xfId="1" applyNumberFormat="1" applyFont="1" applyFill="1" applyBorder="1"/>
    <xf numFmtId="0" fontId="13" fillId="6" borderId="27" xfId="1" applyFont="1" applyFill="1" applyBorder="1" applyAlignment="1">
      <alignment horizontal="center" vertical="center" wrapText="1"/>
    </xf>
    <xf numFmtId="6" fontId="57" fillId="0" borderId="0" xfId="1" applyNumberFormat="1" applyFont="1" applyFill="1" applyBorder="1"/>
    <xf numFmtId="6" fontId="58" fillId="0" borderId="3" xfId="1" applyNumberFormat="1" applyFont="1" applyFill="1" applyAlignment="1">
      <alignment horizontal="center"/>
    </xf>
    <xf numFmtId="6" fontId="31" fillId="0" borderId="15" xfId="5" applyNumberFormat="1" applyFont="1" applyFill="1" applyBorder="1"/>
    <xf numFmtId="0" fontId="57" fillId="0" borderId="0" xfId="1" applyFont="1" applyFill="1" applyBorder="1"/>
    <xf numFmtId="0" fontId="59" fillId="0" borderId="0" xfId="1" applyFont="1" applyFill="1" applyBorder="1"/>
    <xf numFmtId="6" fontId="62" fillId="0" borderId="0" xfId="1" applyNumberFormat="1" applyFont="1" applyFill="1" applyBorder="1"/>
    <xf numFmtId="0" fontId="60" fillId="0" borderId="0" xfId="1" applyFont="1" applyFill="1" applyBorder="1" applyAlignment="1">
      <alignment horizontal="center"/>
    </xf>
    <xf numFmtId="0" fontId="64" fillId="0" borderId="0" xfId="1" applyFont="1" applyFill="1" applyBorder="1" applyAlignment="1">
      <alignment horizontal="center" vertical="center" wrapText="1"/>
    </xf>
    <xf numFmtId="0" fontId="64" fillId="0" borderId="0" xfId="1" applyFont="1" applyFill="1" applyBorder="1" applyAlignment="1">
      <alignment horizontal="center" wrapText="1"/>
    </xf>
    <xf numFmtId="10" fontId="63" fillId="0" borderId="0" xfId="1" applyNumberFormat="1" applyFont="1" applyFill="1" applyBorder="1" applyAlignment="1">
      <alignment horizontal="right"/>
    </xf>
    <xf numFmtId="6" fontId="63" fillId="0" borderId="0" xfId="1" applyNumberFormat="1" applyFont="1" applyFill="1" applyBorder="1"/>
    <xf numFmtId="0" fontId="61" fillId="0" borderId="0" xfId="1" applyFont="1" applyFill="1" applyBorder="1"/>
    <xf numFmtId="168" fontId="41" fillId="4" borderId="15" xfId="24" applyNumberFormat="1" applyFont="1" applyBorder="1" applyProtection="1"/>
    <xf numFmtId="38" fontId="23" fillId="17" borderId="3" xfId="23" applyNumberFormat="1" applyFont="1" applyFill="1"/>
    <xf numFmtId="38" fontId="34" fillId="17" borderId="3" xfId="23" applyNumberFormat="1" applyFont="1" applyFill="1"/>
    <xf numFmtId="3" fontId="15" fillId="4" borderId="3" xfId="23" applyNumberFormat="1" applyFont="1"/>
    <xf numFmtId="38" fontId="41" fillId="4" borderId="3" xfId="23" applyNumberFormat="1" applyFont="1"/>
    <xf numFmtId="0" fontId="65" fillId="4" borderId="3" xfId="23" applyFont="1"/>
    <xf numFmtId="0" fontId="65" fillId="24" borderId="15" xfId="23" applyFont="1" applyFill="1" applyBorder="1" applyAlignment="1">
      <alignment horizontal="right"/>
    </xf>
    <xf numFmtId="0" fontId="65" fillId="24" borderId="15" xfId="23" applyFont="1" applyFill="1" applyBorder="1" applyAlignment="1">
      <alignment horizontal="left" indent="1"/>
    </xf>
    <xf numFmtId="0" fontId="37" fillId="4" borderId="3" xfId="23" applyFont="1" applyAlignment="1">
      <alignment horizontal="right"/>
    </xf>
    <xf numFmtId="0" fontId="37" fillId="24" borderId="15" xfId="23" applyFont="1" applyFill="1" applyBorder="1" applyAlignment="1">
      <alignment horizontal="right"/>
    </xf>
    <xf numFmtId="0" fontId="37" fillId="24" borderId="15" xfId="23" applyFont="1" applyFill="1" applyBorder="1" applyAlignment="1">
      <alignment horizontal="left" indent="2"/>
    </xf>
    <xf numFmtId="0" fontId="7" fillId="0" borderId="3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37" fillId="0" borderId="15" xfId="4" applyFont="1" applyFill="1" applyBorder="1" applyAlignment="1">
      <alignment vertical="center" wrapText="1"/>
    </xf>
    <xf numFmtId="6" fontId="31" fillId="4" borderId="15" xfId="5" applyNumberFormat="1" applyFont="1" applyBorder="1"/>
    <xf numFmtId="6" fontId="0" fillId="0" borderId="0" xfId="0" applyNumberFormat="1"/>
    <xf numFmtId="0" fontId="66" fillId="5" borderId="1" xfId="0" applyFont="1" applyFill="1" applyBorder="1" applyAlignment="1" applyProtection="1">
      <alignment horizontal="left" vertical="center" indent="2"/>
      <protection locked="0"/>
    </xf>
    <xf numFmtId="167" fontId="66" fillId="2" borderId="1" xfId="0" applyNumberFormat="1" applyFont="1" applyFill="1" applyBorder="1" applyAlignment="1">
      <alignment horizontal="right" vertical="center"/>
    </xf>
    <xf numFmtId="167" fontId="66" fillId="2" borderId="2" xfId="0" applyNumberFormat="1" applyFont="1" applyFill="1" applyBorder="1" applyAlignment="1">
      <alignment horizontal="right" vertical="center"/>
    </xf>
    <xf numFmtId="0" fontId="25" fillId="4" borderId="3" xfId="1" applyFont="1" applyAlignment="1">
      <alignment horizontal="center"/>
    </xf>
    <xf numFmtId="0" fontId="13" fillId="6" borderId="17" xfId="1" applyFont="1" applyFill="1" applyBorder="1" applyAlignment="1">
      <alignment horizontal="center" vertical="center"/>
    </xf>
    <xf numFmtId="0" fontId="13" fillId="6" borderId="18" xfId="1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/>
    </xf>
    <xf numFmtId="0" fontId="50" fillId="4" borderId="3" xfId="1" applyFont="1" applyAlignment="1">
      <alignment horizontal="center"/>
    </xf>
    <xf numFmtId="0" fontId="13" fillId="6" borderId="19" xfId="1" applyFont="1" applyFill="1" applyBorder="1" applyAlignment="1">
      <alignment horizontal="center" wrapText="1"/>
    </xf>
    <xf numFmtId="0" fontId="13" fillId="9" borderId="17" xfId="1" applyFont="1" applyFill="1" applyBorder="1" applyAlignment="1">
      <alignment horizontal="center" vertical="center" wrapText="1"/>
    </xf>
    <xf numFmtId="0" fontId="25" fillId="0" borderId="20" xfId="1" applyFont="1" applyFill="1" applyBorder="1" applyAlignment="1">
      <alignment horizontal="center"/>
    </xf>
    <xf numFmtId="0" fontId="27" fillId="9" borderId="17" xfId="1" applyFont="1" applyFill="1" applyBorder="1" applyAlignment="1">
      <alignment horizontal="center" vertical="center" wrapText="1"/>
    </xf>
    <xf numFmtId="0" fontId="27" fillId="9" borderId="18" xfId="1" applyFont="1" applyFill="1" applyBorder="1" applyAlignment="1">
      <alignment horizontal="center" vertical="center" wrapText="1"/>
    </xf>
    <xf numFmtId="0" fontId="27" fillId="9" borderId="14" xfId="1" applyFont="1" applyFill="1" applyBorder="1" applyAlignment="1">
      <alignment horizontal="center" vertical="center" wrapText="1"/>
    </xf>
    <xf numFmtId="0" fontId="24" fillId="0" borderId="3" xfId="1" applyFont="1" applyFill="1" applyAlignment="1">
      <alignment horizontal="center"/>
    </xf>
    <xf numFmtId="0" fontId="24" fillId="0" borderId="20" xfId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 wrapText="1"/>
    </xf>
    <xf numFmtId="0" fontId="34" fillId="17" borderId="3" xfId="23" applyFont="1" applyFill="1" applyAlignment="1">
      <alignment horizontal="center" wrapText="1"/>
    </xf>
    <xf numFmtId="166" fontId="43" fillId="4" borderId="17" xfId="23" applyNumberFormat="1" applyFont="1" applyBorder="1" applyAlignment="1">
      <alignment horizontal="center"/>
    </xf>
    <xf numFmtId="166" fontId="43" fillId="4" borderId="14" xfId="23" applyNumberFormat="1" applyFont="1" applyBorder="1" applyAlignment="1">
      <alignment horizontal="center"/>
    </xf>
    <xf numFmtId="0" fontId="65" fillId="24" borderId="15" xfId="23" applyFont="1" applyFill="1" applyBorder="1" applyAlignment="1">
      <alignment horizontal="center"/>
    </xf>
    <xf numFmtId="0" fontId="39" fillId="14" borderId="17" xfId="23" applyFont="1" applyFill="1" applyBorder="1" applyAlignment="1">
      <alignment horizontal="center"/>
    </xf>
    <xf numFmtId="0" fontId="39" fillId="14" borderId="14" xfId="23" applyFont="1" applyFill="1" applyBorder="1" applyAlignment="1">
      <alignment horizontal="center"/>
    </xf>
    <xf numFmtId="0" fontId="40" fillId="16" borderId="17" xfId="4" applyFont="1" applyFill="1" applyBorder="1" applyAlignment="1">
      <alignment horizontal="center" vertical="center" wrapText="1"/>
    </xf>
    <xf numFmtId="0" fontId="40" fillId="16" borderId="14" xfId="4" applyFont="1" applyFill="1" applyBorder="1" applyAlignment="1">
      <alignment horizontal="center" vertical="center" wrapText="1"/>
    </xf>
    <xf numFmtId="0" fontId="40" fillId="25" borderId="17" xfId="4" applyFont="1" applyFill="1" applyBorder="1" applyAlignment="1">
      <alignment horizontal="center" vertical="center" wrapText="1"/>
    </xf>
    <xf numFmtId="0" fontId="40" fillId="25" borderId="14" xfId="4" applyFont="1" applyFill="1" applyBorder="1" applyAlignment="1">
      <alignment horizontal="center" vertical="center" wrapText="1"/>
    </xf>
    <xf numFmtId="0" fontId="40" fillId="15" borderId="17" xfId="4" applyFont="1" applyFill="1" applyBorder="1" applyAlignment="1">
      <alignment horizontal="center" vertical="center" wrapText="1"/>
    </xf>
    <xf numFmtId="0" fontId="40" fillId="15" borderId="14" xfId="4" applyFont="1" applyFill="1" applyBorder="1" applyAlignment="1">
      <alignment horizontal="center" vertical="center"/>
    </xf>
  </cellXfs>
  <cellStyles count="28">
    <cellStyle name="Comma 10" xfId="16" xr:uid="{3897495B-9F0B-4FA1-854D-5DF58C01F6C7}"/>
    <cellStyle name="Currency 10" xfId="11" xr:uid="{7ED48381-4620-4EC5-92E6-D4B3833AE932}"/>
    <cellStyle name="Currency 2" xfId="6" xr:uid="{A14331DE-F3EB-4279-9BD3-A70061830253}"/>
    <cellStyle name="Normal" xfId="0" builtinId="0"/>
    <cellStyle name="Normal - Style1 2" xfId="15" xr:uid="{B2ED32B0-21A0-4FFC-B6A5-620B097142BE}"/>
    <cellStyle name="Normal - Style1 2 2" xfId="18" xr:uid="{BFB279A5-CD2D-412D-B122-AEED20393645}"/>
    <cellStyle name="Normal 10" xfId="22" xr:uid="{E013328D-B673-4037-BC97-A4A1917DDE3B}"/>
    <cellStyle name="Normal 11" xfId="25" xr:uid="{A512424E-B64A-4BD5-98F6-A12E34E3805B}"/>
    <cellStyle name="Normal 12" xfId="26" xr:uid="{80C0117E-0D9E-4A15-B443-2E5A5457DDD3}"/>
    <cellStyle name="Normal 13" xfId="27" xr:uid="{675EB2E4-4CF5-4CDF-B15E-ACADA905C356}"/>
    <cellStyle name="Normal 163 3 2" xfId="4" xr:uid="{461D7A14-1260-4374-8DA3-9A095FCB29B0}"/>
    <cellStyle name="Normal 2" xfId="1" xr:uid="{DA259DD1-A522-4BA7-AAD0-83AC3341018D}"/>
    <cellStyle name="Normal 2 2" xfId="10" xr:uid="{39572871-95BB-4ACB-B268-1E56EA9758E9}"/>
    <cellStyle name="Normal 3" xfId="3" xr:uid="{A8F33CDF-E8F3-4FD0-BFFA-7E99A5064EF6}"/>
    <cellStyle name="Normal 4" xfId="7" xr:uid="{76FEE1D7-C1F5-4B70-8929-2AB92D84672D}"/>
    <cellStyle name="Normal 4 2" xfId="21" xr:uid="{EA8F8D0E-9BDE-4153-8697-BAEC8EBBD9D6}"/>
    <cellStyle name="Normal 4 3" xfId="23" xr:uid="{014B8D2B-DD10-4D95-9E93-EEB39973E2E8}"/>
    <cellStyle name="Normal 5" xfId="12" xr:uid="{48858302-BA03-4C99-A7A1-3EB7DEB27114}"/>
    <cellStyle name="Normal 6" xfId="13" xr:uid="{006B2751-E620-4C58-9814-9425B20DB76E}"/>
    <cellStyle name="Normal 7" xfId="14" xr:uid="{52D474DC-2F78-4C81-9146-3677DC94B8E7}"/>
    <cellStyle name="Normal 8" xfId="19" xr:uid="{1BAAA2A2-48FE-4EE6-B2FD-236603C115CA}"/>
    <cellStyle name="Normal 9" xfId="20" xr:uid="{FFC57128-57FB-4C96-ACB9-B016244A291B}"/>
    <cellStyle name="Normal_Costall5-98" xfId="2" xr:uid="{3243F245-EF22-4FC1-8AFE-9DA2FC1FE1B2}"/>
    <cellStyle name="Percent 10" xfId="17" xr:uid="{FDB2B500-8AE1-489B-8AF0-2038B6A72AF5}"/>
    <cellStyle name="Percent 2" xfId="5" xr:uid="{35F4B4D7-2461-4AE1-99FF-1050B7641940}"/>
    <cellStyle name="Percent 2 12" xfId="8" xr:uid="{5DA4E8BD-7F95-46E0-B7B9-51AF45A15023}"/>
    <cellStyle name="Percent 2 2" xfId="24" xr:uid="{F36ABF33-41A4-4B58-8EA2-04F4D53574E6}"/>
    <cellStyle name="Percent 54 2" xfId="9" xr:uid="{EFE51C61-EB74-4DFF-9CD7-7D7126FB1E3A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9E1F2"/>
      <color rgb="FFE8EEF7"/>
      <color rgb="FFC6E0B4"/>
      <color rgb="FF9E9EBE"/>
      <color rgb="FFF8CBAD"/>
      <color rgb="FFFFCCFF"/>
      <color rgb="FFFFE699"/>
      <color rgb="FF7030A0"/>
      <color rgb="FFBEB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DAE1-67D7-4ACA-BE38-65F99EE2C4C1}">
  <sheetPr>
    <tabColor rgb="FF9EE7F8"/>
    <pageSetUpPr fitToPage="1"/>
  </sheetPr>
  <dimension ref="A1:F21"/>
  <sheetViews>
    <sheetView tabSelected="1" zoomScaleNormal="100" workbookViewId="0"/>
  </sheetViews>
  <sheetFormatPr defaultColWidth="9.109375" defaultRowHeight="14.4" x14ac:dyDescent="0.3"/>
  <cols>
    <col min="1" max="1" width="9.109375" style="84"/>
    <col min="2" max="2" width="45" style="85" customWidth="1"/>
    <col min="3" max="3" width="122.5546875" style="86" customWidth="1"/>
    <col min="4" max="16384" width="9.109375" style="77"/>
  </cols>
  <sheetData>
    <row r="1" spans="1:6" x14ac:dyDescent="0.3">
      <c r="A1" s="74" t="s">
        <v>0</v>
      </c>
      <c r="B1" s="75" t="s">
        <v>1</v>
      </c>
      <c r="C1" s="76" t="s">
        <v>2</v>
      </c>
    </row>
    <row r="2" spans="1:6" ht="14.4" customHeight="1" x14ac:dyDescent="0.3">
      <c r="A2" s="78" t="s">
        <v>3</v>
      </c>
      <c r="B2" s="79" t="s">
        <v>156</v>
      </c>
      <c r="C2" s="80" t="s">
        <v>4</v>
      </c>
    </row>
    <row r="3" spans="1:6" ht="14.4" customHeight="1" x14ac:dyDescent="0.3">
      <c r="A3" s="78" t="s">
        <v>3</v>
      </c>
      <c r="B3" s="79" t="s">
        <v>157</v>
      </c>
      <c r="C3" s="80" t="s">
        <v>5</v>
      </c>
    </row>
    <row r="4" spans="1:6" ht="14.4" customHeight="1" x14ac:dyDescent="0.3">
      <c r="A4" s="78" t="s">
        <v>3</v>
      </c>
      <c r="B4" s="108" t="s">
        <v>158</v>
      </c>
      <c r="C4" s="80" t="s">
        <v>6</v>
      </c>
    </row>
    <row r="5" spans="1:6" ht="14.4" hidden="1" customHeight="1" x14ac:dyDescent="0.3">
      <c r="A5" s="81" t="s">
        <v>7</v>
      </c>
      <c r="B5" s="108" t="s">
        <v>159</v>
      </c>
      <c r="C5" s="215" t="s">
        <v>166</v>
      </c>
    </row>
    <row r="6" spans="1:6" ht="14.4" customHeight="1" x14ac:dyDescent="0.3">
      <c r="A6" s="81" t="s">
        <v>7</v>
      </c>
      <c r="B6" s="108" t="s">
        <v>160</v>
      </c>
      <c r="C6" s="215" t="s">
        <v>167</v>
      </c>
    </row>
    <row r="7" spans="1:6" ht="14.4" customHeight="1" x14ac:dyDescent="0.3">
      <c r="A7" s="81" t="s">
        <v>113</v>
      </c>
      <c r="B7" s="108" t="s">
        <v>161</v>
      </c>
      <c r="C7" s="215" t="s">
        <v>168</v>
      </c>
    </row>
    <row r="8" spans="1:6" ht="14.4" hidden="1" customHeight="1" x14ac:dyDescent="0.3">
      <c r="A8" s="81" t="s">
        <v>153</v>
      </c>
      <c r="B8" s="108" t="s">
        <v>162</v>
      </c>
      <c r="C8" s="215" t="s">
        <v>169</v>
      </c>
    </row>
    <row r="9" spans="1:6" ht="14.4" customHeight="1" x14ac:dyDescent="0.3">
      <c r="A9" s="82" t="s">
        <v>8</v>
      </c>
      <c r="B9" s="108" t="s">
        <v>163</v>
      </c>
      <c r="C9" s="80" t="s">
        <v>170</v>
      </c>
    </row>
    <row r="10" spans="1:6" ht="14.4" hidden="1" customHeight="1" x14ac:dyDescent="0.3">
      <c r="A10" s="82" t="s">
        <v>129</v>
      </c>
      <c r="B10" s="79" t="s">
        <v>164</v>
      </c>
      <c r="C10" s="80" t="s">
        <v>171</v>
      </c>
    </row>
    <row r="11" spans="1:6" ht="14.4" customHeight="1" x14ac:dyDescent="0.3">
      <c r="A11" s="83" t="s">
        <v>9</v>
      </c>
      <c r="B11" s="108" t="s">
        <v>127</v>
      </c>
      <c r="C11" s="80" t="s">
        <v>128</v>
      </c>
    </row>
    <row r="12" spans="1:6" x14ac:dyDescent="0.3">
      <c r="A12" s="104"/>
      <c r="B12" s="77"/>
      <c r="C12" s="77"/>
    </row>
    <row r="13" spans="1:6" x14ac:dyDescent="0.3">
      <c r="A13" s="77"/>
      <c r="B13"/>
      <c r="C13"/>
    </row>
    <row r="15" spans="1:6" x14ac:dyDescent="0.3">
      <c r="C15"/>
      <c r="D15"/>
      <c r="E15"/>
      <c r="F15"/>
    </row>
    <row r="16" spans="1:6" x14ac:dyDescent="0.3">
      <c r="C16"/>
      <c r="D16"/>
      <c r="E16"/>
      <c r="F16"/>
    </row>
    <row r="17" spans="1:6" x14ac:dyDescent="0.3">
      <c r="C17"/>
      <c r="D17"/>
      <c r="E17"/>
      <c r="F17"/>
    </row>
    <row r="18" spans="1:6" x14ac:dyDescent="0.3">
      <c r="C18"/>
      <c r="D18"/>
      <c r="E18"/>
      <c r="F18"/>
    </row>
    <row r="19" spans="1:6" x14ac:dyDescent="0.3">
      <c r="C19"/>
      <c r="D19"/>
      <c r="E19"/>
      <c r="F19"/>
    </row>
    <row r="20" spans="1:6" x14ac:dyDescent="0.3">
      <c r="A20"/>
      <c r="C20"/>
      <c r="D20"/>
      <c r="E20"/>
      <c r="F20"/>
    </row>
    <row r="21" spans="1:6" x14ac:dyDescent="0.3">
      <c r="A21"/>
      <c r="C21"/>
      <c r="D21"/>
      <c r="E21"/>
      <c r="F21"/>
    </row>
  </sheetData>
  <phoneticPr fontId="49" type="noConversion"/>
  <printOptions horizontalCentered="1"/>
  <pageMargins left="0.7" right="0.7" top="0.75" bottom="0.75" header="0.3" footer="0.3"/>
  <pageSetup scale="69" orientation="landscape" r:id="rId1"/>
  <headerFooter>
    <oddHeader>&amp;C&amp;F
&amp;A</oddHeader>
    <oddFooter>&amp;L&amp;D&amp;R&amp;P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855-CCA5-4649-BBE4-11E10D94FC48}">
  <sheetPr>
    <tabColor theme="9" tint="0.59999389629810485"/>
  </sheetPr>
  <dimension ref="A1:AL3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4.4" x14ac:dyDescent="0.3"/>
  <cols>
    <col min="1" max="3" width="14.5546875" customWidth="1"/>
    <col min="4" max="13" width="11.5546875" customWidth="1"/>
    <col min="14" max="18" width="13.5546875" customWidth="1"/>
    <col min="19" max="28" width="15.5546875" customWidth="1"/>
    <col min="29" max="33" width="16.5546875" customWidth="1"/>
    <col min="34" max="38" width="15.5546875" customWidth="1"/>
  </cols>
  <sheetData>
    <row r="1" spans="1:38" x14ac:dyDescent="0.3">
      <c r="A1" s="213" t="s">
        <v>150</v>
      </c>
      <c r="B1" s="214" t="s">
        <v>141</v>
      </c>
      <c r="C1" s="107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38" x14ac:dyDescent="0.3">
      <c r="A2" s="128" t="s">
        <v>101</v>
      </c>
      <c r="B2" s="128" t="s">
        <v>101</v>
      </c>
      <c r="C2" s="128" t="s">
        <v>101</v>
      </c>
      <c r="D2" s="179" t="s">
        <v>85</v>
      </c>
      <c r="E2" s="179" t="s">
        <v>85</v>
      </c>
      <c r="F2" s="179" t="s">
        <v>85</v>
      </c>
      <c r="G2" s="179" t="s">
        <v>85</v>
      </c>
      <c r="H2" s="180" t="s">
        <v>85</v>
      </c>
      <c r="I2" s="179" t="s">
        <v>86</v>
      </c>
      <c r="J2" s="179" t="s">
        <v>86</v>
      </c>
      <c r="K2" s="179" t="s">
        <v>86</v>
      </c>
      <c r="L2" s="179" t="s">
        <v>86</v>
      </c>
      <c r="M2" s="180" t="s">
        <v>86</v>
      </c>
      <c r="N2" s="179" t="s">
        <v>87</v>
      </c>
      <c r="O2" s="179" t="s">
        <v>87</v>
      </c>
      <c r="P2" s="179" t="s">
        <v>87</v>
      </c>
      <c r="Q2" s="179" t="s">
        <v>87</v>
      </c>
      <c r="R2" s="180" t="s">
        <v>87</v>
      </c>
      <c r="S2" s="179" t="s">
        <v>88</v>
      </c>
      <c r="T2" s="179" t="s">
        <v>88</v>
      </c>
      <c r="U2" s="179" t="s">
        <v>88</v>
      </c>
      <c r="V2" s="179" t="s">
        <v>88</v>
      </c>
      <c r="W2" s="180" t="s">
        <v>88</v>
      </c>
      <c r="X2" s="179" t="s">
        <v>89</v>
      </c>
      <c r="Y2" s="179" t="s">
        <v>89</v>
      </c>
      <c r="Z2" s="179" t="s">
        <v>89</v>
      </c>
      <c r="AA2" s="179" t="s">
        <v>89</v>
      </c>
      <c r="AB2" s="180" t="s">
        <v>89</v>
      </c>
      <c r="AC2" s="179" t="s">
        <v>116</v>
      </c>
      <c r="AD2" s="179" t="s">
        <v>116</v>
      </c>
      <c r="AE2" s="179" t="s">
        <v>116</v>
      </c>
      <c r="AF2" s="179" t="s">
        <v>116</v>
      </c>
      <c r="AG2" s="180" t="s">
        <v>116</v>
      </c>
      <c r="AH2" s="179" t="s">
        <v>90</v>
      </c>
      <c r="AI2" s="179" t="s">
        <v>90</v>
      </c>
      <c r="AJ2" s="179" t="s">
        <v>90</v>
      </c>
      <c r="AK2" s="179" t="s">
        <v>90</v>
      </c>
      <c r="AL2" s="180" t="s">
        <v>90</v>
      </c>
    </row>
    <row r="3" spans="1:38" x14ac:dyDescent="0.3">
      <c r="A3" s="126" t="s">
        <v>91</v>
      </c>
      <c r="B3" s="127" t="s">
        <v>92</v>
      </c>
      <c r="C3" s="127" t="s">
        <v>93</v>
      </c>
      <c r="D3" s="179" t="s">
        <v>12</v>
      </c>
      <c r="E3" s="179" t="s">
        <v>13</v>
      </c>
      <c r="F3" s="179" t="s">
        <v>80</v>
      </c>
      <c r="G3" s="179" t="s">
        <v>100</v>
      </c>
      <c r="H3" s="180" t="s">
        <v>102</v>
      </c>
      <c r="I3" s="179" t="s">
        <v>12</v>
      </c>
      <c r="J3" s="179" t="s">
        <v>13</v>
      </c>
      <c r="K3" s="179" t="s">
        <v>80</v>
      </c>
      <c r="L3" s="179" t="s">
        <v>100</v>
      </c>
      <c r="M3" s="180" t="s">
        <v>102</v>
      </c>
      <c r="N3" s="179" t="s">
        <v>12</v>
      </c>
      <c r="O3" s="179" t="s">
        <v>13</v>
      </c>
      <c r="P3" s="179" t="s">
        <v>80</v>
      </c>
      <c r="Q3" s="179" t="s">
        <v>100</v>
      </c>
      <c r="R3" s="180" t="s">
        <v>102</v>
      </c>
      <c r="S3" s="179" t="s">
        <v>12</v>
      </c>
      <c r="T3" s="179" t="s">
        <v>13</v>
      </c>
      <c r="U3" s="179" t="s">
        <v>80</v>
      </c>
      <c r="V3" s="179" t="s">
        <v>100</v>
      </c>
      <c r="W3" s="180" t="s">
        <v>102</v>
      </c>
      <c r="X3" s="179" t="s">
        <v>12</v>
      </c>
      <c r="Y3" s="179" t="s">
        <v>13</v>
      </c>
      <c r="Z3" s="179" t="s">
        <v>80</v>
      </c>
      <c r="AA3" s="179" t="s">
        <v>100</v>
      </c>
      <c r="AB3" s="180" t="s">
        <v>102</v>
      </c>
      <c r="AC3" s="179" t="s">
        <v>12</v>
      </c>
      <c r="AD3" s="179" t="s">
        <v>13</v>
      </c>
      <c r="AE3" s="179" t="s">
        <v>80</v>
      </c>
      <c r="AF3" s="179" t="s">
        <v>100</v>
      </c>
      <c r="AG3" s="180" t="s">
        <v>102</v>
      </c>
      <c r="AH3" s="179" t="s">
        <v>12</v>
      </c>
      <c r="AI3" s="179" t="s">
        <v>13</v>
      </c>
      <c r="AJ3" s="179" t="s">
        <v>80</v>
      </c>
      <c r="AK3" s="179" t="s">
        <v>100</v>
      </c>
      <c r="AL3" s="180" t="s">
        <v>102</v>
      </c>
    </row>
  </sheetData>
  <printOptions horizontalCentered="1"/>
  <pageMargins left="0.2" right="0.2" top="0.5" bottom="0.5" header="0.3" footer="0.3"/>
  <pageSetup paperSize="5" scale="69" fitToWidth="3" fitToHeight="2" orientation="landscape" r:id="rId1"/>
  <headerFooter>
    <oddHeader>&amp;C&amp;F
&amp;A</oddHeader>
    <oddFooter>&amp;L&amp;D&amp;R&amp;P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CDE-4712-4E78-87DC-32E440BD1742}">
  <sheetPr>
    <tabColor theme="0" tint="-0.249977111117893"/>
  </sheetPr>
  <dimension ref="A1:AB90"/>
  <sheetViews>
    <sheetView zoomScale="90" zoomScaleNormal="90" workbookViewId="0">
      <pane xSplit="2" ySplit="2" topLeftCell="C3" activePane="bottomRight" state="frozen"/>
      <selection activeCell="F43" sqref="F43"/>
      <selection pane="topRight" activeCell="F43" sqref="F43"/>
      <selection pane="bottomLeft" activeCell="F43" sqref="F43"/>
      <selection pane="bottomRight" activeCell="B1" sqref="B1"/>
    </sheetView>
  </sheetViews>
  <sheetFormatPr defaultColWidth="9.109375" defaultRowHeight="15" x14ac:dyDescent="0.25"/>
  <cols>
    <col min="1" max="1" width="3.5546875" style="143" customWidth="1"/>
    <col min="2" max="2" width="26.5546875" style="143" customWidth="1"/>
    <col min="3" max="15" width="13.5546875" style="178" customWidth="1"/>
    <col min="16" max="16" width="9.109375" style="143"/>
    <col min="17" max="17" width="15.44140625" style="143" customWidth="1"/>
    <col min="18" max="18" width="14.33203125" style="143" customWidth="1"/>
    <col min="19" max="20" width="12.6640625" style="143" customWidth="1"/>
    <col min="21" max="21" width="8.44140625" style="143" customWidth="1"/>
    <col min="22" max="22" width="13.33203125" style="143" customWidth="1"/>
    <col min="23" max="23" width="10.33203125" style="143" bestFit="1" customWidth="1"/>
    <col min="24" max="24" width="12.5546875" style="143" bestFit="1" customWidth="1"/>
    <col min="25" max="25" width="12.109375" style="143" customWidth="1"/>
    <col min="26" max="26" width="9.109375" style="143"/>
    <col min="27" max="27" width="11.33203125" style="143" hidden="1" customWidth="1"/>
    <col min="28" max="28" width="0" style="143" hidden="1" customWidth="1"/>
    <col min="29" max="16384" width="9.109375" style="143"/>
  </cols>
  <sheetData>
    <row r="1" spans="1:28" x14ac:dyDescent="0.25">
      <c r="B1" s="144" t="s">
        <v>131</v>
      </c>
      <c r="C1" s="144"/>
      <c r="D1" s="144"/>
      <c r="E1" s="245" t="s">
        <v>12</v>
      </c>
      <c r="F1" s="246"/>
      <c r="G1" s="144"/>
      <c r="H1" s="144"/>
      <c r="I1" s="144"/>
      <c r="J1" s="144"/>
      <c r="K1" s="144"/>
      <c r="L1" s="144"/>
      <c r="M1" s="144"/>
      <c r="N1" s="144"/>
      <c r="O1" s="144"/>
      <c r="P1" s="145"/>
      <c r="Q1" s="145" t="s">
        <v>103</v>
      </c>
      <c r="R1" s="145"/>
      <c r="S1" s="145" t="s">
        <v>103</v>
      </c>
      <c r="T1" s="145"/>
      <c r="U1" s="145"/>
      <c r="V1" s="145" t="s">
        <v>103</v>
      </c>
      <c r="W1" s="145"/>
      <c r="X1" s="145" t="s">
        <v>103</v>
      </c>
      <c r="Y1" s="145"/>
    </row>
    <row r="2" spans="1:28" ht="72.75" customHeight="1" x14ac:dyDescent="0.25">
      <c r="B2" s="146" t="s">
        <v>11</v>
      </c>
      <c r="C2" s="147" t="s">
        <v>94</v>
      </c>
      <c r="D2" s="147" t="s">
        <v>104</v>
      </c>
      <c r="E2" s="147" t="s">
        <v>105</v>
      </c>
      <c r="F2" s="147" t="s">
        <v>106</v>
      </c>
      <c r="G2" s="147" t="s">
        <v>95</v>
      </c>
      <c r="H2" s="147" t="s">
        <v>96</v>
      </c>
      <c r="I2" s="148" t="s">
        <v>107</v>
      </c>
      <c r="J2" s="147" t="s">
        <v>108</v>
      </c>
      <c r="K2" s="147" t="s">
        <v>97</v>
      </c>
      <c r="L2" s="147" t="s">
        <v>98</v>
      </c>
      <c r="M2" s="147" t="s">
        <v>99</v>
      </c>
      <c r="N2" s="147" t="s">
        <v>80</v>
      </c>
      <c r="O2" s="147" t="s">
        <v>82</v>
      </c>
      <c r="P2" s="145"/>
      <c r="Q2" s="247" t="s">
        <v>109</v>
      </c>
      <c r="R2" s="248"/>
      <c r="S2" s="249" t="s">
        <v>144</v>
      </c>
      <c r="T2" s="250"/>
      <c r="U2" s="149"/>
      <c r="V2" s="251" t="s">
        <v>119</v>
      </c>
      <c r="W2" s="252"/>
      <c r="X2" s="251" t="s">
        <v>132</v>
      </c>
      <c r="Y2" s="252"/>
      <c r="AA2" s="241" t="s">
        <v>110</v>
      </c>
      <c r="AB2" s="241"/>
    </row>
    <row r="3" spans="1:28" x14ac:dyDescent="0.25">
      <c r="A3" s="150"/>
      <c r="B3" s="151" t="s">
        <v>16</v>
      </c>
      <c r="C3" s="152">
        <v>13972</v>
      </c>
      <c r="D3" s="152">
        <v>457</v>
      </c>
      <c r="E3" s="152">
        <v>110063</v>
      </c>
      <c r="F3" s="152">
        <v>49463</v>
      </c>
      <c r="G3" s="152">
        <v>2961</v>
      </c>
      <c r="H3" s="152">
        <v>432121</v>
      </c>
      <c r="I3" s="152">
        <v>63580</v>
      </c>
      <c r="J3" s="152">
        <v>39</v>
      </c>
      <c r="K3" s="152">
        <v>1110</v>
      </c>
      <c r="L3" s="152">
        <v>547</v>
      </c>
      <c r="M3" s="152">
        <v>0</v>
      </c>
      <c r="N3" s="152">
        <v>7621</v>
      </c>
      <c r="O3" s="152">
        <v>681934</v>
      </c>
      <c r="P3" s="145"/>
      <c r="Q3" s="153">
        <v>681934</v>
      </c>
      <c r="R3" s="154">
        <v>3.1300000000000001E-2</v>
      </c>
      <c r="S3" s="153">
        <v>159526</v>
      </c>
      <c r="T3" s="154">
        <v>2.9899999999999999E-2</v>
      </c>
      <c r="U3" s="155"/>
      <c r="V3" s="153">
        <v>674313</v>
      </c>
      <c r="W3" s="154">
        <v>3.1199999999999999E-2</v>
      </c>
      <c r="X3" s="153">
        <v>7621</v>
      </c>
      <c r="Y3" s="202">
        <v>4.6800000000000001E-2</v>
      </c>
      <c r="AA3" s="203">
        <v>681934</v>
      </c>
      <c r="AB3" s="203">
        <v>0</v>
      </c>
    </row>
    <row r="4" spans="1:28" x14ac:dyDescent="0.25">
      <c r="A4" s="150"/>
      <c r="B4" s="151" t="s">
        <v>17</v>
      </c>
      <c r="C4" s="152">
        <v>8</v>
      </c>
      <c r="D4" s="152">
        <v>0</v>
      </c>
      <c r="E4" s="152">
        <v>137</v>
      </c>
      <c r="F4" s="152">
        <v>40</v>
      </c>
      <c r="G4" s="152">
        <v>1</v>
      </c>
      <c r="H4" s="152">
        <v>297</v>
      </c>
      <c r="I4" s="152">
        <v>44</v>
      </c>
      <c r="J4" s="152">
        <v>0</v>
      </c>
      <c r="K4" s="152">
        <v>0</v>
      </c>
      <c r="L4" s="152">
        <v>0</v>
      </c>
      <c r="M4" s="152">
        <v>1</v>
      </c>
      <c r="N4" s="152">
        <v>0</v>
      </c>
      <c r="O4" s="152">
        <v>528</v>
      </c>
      <c r="P4" s="145"/>
      <c r="Q4" s="153">
        <v>528</v>
      </c>
      <c r="R4" s="154">
        <v>0</v>
      </c>
      <c r="S4" s="153">
        <v>177</v>
      </c>
      <c r="T4" s="154">
        <v>0</v>
      </c>
      <c r="U4" s="155"/>
      <c r="V4" s="153">
        <v>528</v>
      </c>
      <c r="W4" s="154">
        <v>0</v>
      </c>
      <c r="X4" s="153">
        <v>0</v>
      </c>
      <c r="Y4" s="154">
        <v>0</v>
      </c>
      <c r="AA4" s="203">
        <v>528</v>
      </c>
      <c r="AB4" s="203">
        <v>0</v>
      </c>
    </row>
    <row r="5" spans="1:28" x14ac:dyDescent="0.25">
      <c r="A5" s="150"/>
      <c r="B5" s="151" t="s">
        <v>18</v>
      </c>
      <c r="C5" s="152">
        <v>423</v>
      </c>
      <c r="D5" s="152">
        <v>34</v>
      </c>
      <c r="E5" s="152">
        <v>3395</v>
      </c>
      <c r="F5" s="152">
        <v>929</v>
      </c>
      <c r="G5" s="152">
        <v>5</v>
      </c>
      <c r="H5" s="152">
        <v>8712</v>
      </c>
      <c r="I5" s="152">
        <v>1282</v>
      </c>
      <c r="J5" s="152">
        <v>0</v>
      </c>
      <c r="K5" s="152">
        <v>0</v>
      </c>
      <c r="L5" s="152">
        <v>11</v>
      </c>
      <c r="M5" s="152">
        <v>2</v>
      </c>
      <c r="N5" s="152">
        <v>2</v>
      </c>
      <c r="O5" s="152">
        <v>14795</v>
      </c>
      <c r="P5" s="145"/>
      <c r="Q5" s="153">
        <v>14795</v>
      </c>
      <c r="R5" s="154">
        <v>6.9999999999999999E-4</v>
      </c>
      <c r="S5" s="153">
        <v>4324</v>
      </c>
      <c r="T5" s="154">
        <v>8.0000000000000004E-4</v>
      </c>
      <c r="U5" s="155"/>
      <c r="V5" s="153">
        <v>14793</v>
      </c>
      <c r="W5" s="154">
        <v>6.9999999999999999E-4</v>
      </c>
      <c r="X5" s="153">
        <v>2</v>
      </c>
      <c r="Y5" s="154">
        <v>0</v>
      </c>
      <c r="AA5" s="203">
        <v>14795</v>
      </c>
      <c r="AB5" s="203">
        <v>0</v>
      </c>
    </row>
    <row r="6" spans="1:28" x14ac:dyDescent="0.25">
      <c r="A6" s="150"/>
      <c r="B6" s="151" t="s">
        <v>19</v>
      </c>
      <c r="C6" s="152">
        <v>3674</v>
      </c>
      <c r="D6" s="152">
        <v>300</v>
      </c>
      <c r="E6" s="152">
        <v>28399</v>
      </c>
      <c r="F6" s="152">
        <v>12330</v>
      </c>
      <c r="G6" s="152">
        <v>118</v>
      </c>
      <c r="H6" s="152">
        <v>76331</v>
      </c>
      <c r="I6" s="152">
        <v>11231</v>
      </c>
      <c r="J6" s="152">
        <v>0</v>
      </c>
      <c r="K6" s="152">
        <v>0</v>
      </c>
      <c r="L6" s="152">
        <v>82</v>
      </c>
      <c r="M6" s="152">
        <v>40</v>
      </c>
      <c r="N6" s="152">
        <v>372</v>
      </c>
      <c r="O6" s="152">
        <v>132877</v>
      </c>
      <c r="P6" s="145"/>
      <c r="Q6" s="153">
        <v>132877</v>
      </c>
      <c r="R6" s="154">
        <v>6.1000000000000004E-3</v>
      </c>
      <c r="S6" s="153">
        <v>40729</v>
      </c>
      <c r="T6" s="154">
        <v>7.6E-3</v>
      </c>
      <c r="U6" s="155"/>
      <c r="V6" s="153">
        <v>132505</v>
      </c>
      <c r="W6" s="154">
        <v>6.1000000000000004E-3</v>
      </c>
      <c r="X6" s="153">
        <v>372</v>
      </c>
      <c r="Y6" s="154">
        <v>2.3E-3</v>
      </c>
      <c r="AA6" s="203">
        <v>132877</v>
      </c>
      <c r="AB6" s="203">
        <v>0</v>
      </c>
    </row>
    <row r="7" spans="1:28" x14ac:dyDescent="0.25">
      <c r="A7" s="150"/>
      <c r="B7" s="151" t="s">
        <v>21</v>
      </c>
      <c r="C7" s="152">
        <v>406</v>
      </c>
      <c r="D7" s="152">
        <v>45</v>
      </c>
      <c r="E7" s="152">
        <v>5184</v>
      </c>
      <c r="F7" s="152">
        <v>1190</v>
      </c>
      <c r="G7" s="152">
        <v>7</v>
      </c>
      <c r="H7" s="152">
        <v>12818</v>
      </c>
      <c r="I7" s="152">
        <v>1886</v>
      </c>
      <c r="J7" s="152">
        <v>0</v>
      </c>
      <c r="K7" s="152">
        <v>0</v>
      </c>
      <c r="L7" s="152">
        <v>10</v>
      </c>
      <c r="M7" s="152">
        <v>1</v>
      </c>
      <c r="N7" s="152">
        <v>6</v>
      </c>
      <c r="O7" s="152">
        <v>21553</v>
      </c>
      <c r="P7" s="145"/>
      <c r="Q7" s="153">
        <v>21553</v>
      </c>
      <c r="R7" s="154">
        <v>1E-3</v>
      </c>
      <c r="S7" s="153">
        <v>6374</v>
      </c>
      <c r="T7" s="154">
        <v>1.1999999999999999E-3</v>
      </c>
      <c r="U7" s="155"/>
      <c r="V7" s="153">
        <v>21547</v>
      </c>
      <c r="W7" s="154">
        <v>1E-3</v>
      </c>
      <c r="X7" s="153">
        <v>6</v>
      </c>
      <c r="Y7" s="154">
        <v>0</v>
      </c>
      <c r="AA7" s="203">
        <v>21553</v>
      </c>
      <c r="AB7" s="203">
        <v>0</v>
      </c>
    </row>
    <row r="8" spans="1:28" x14ac:dyDescent="0.25">
      <c r="A8" s="150"/>
      <c r="B8" s="151" t="s">
        <v>22</v>
      </c>
      <c r="C8" s="152">
        <v>243</v>
      </c>
      <c r="D8" s="152">
        <v>29</v>
      </c>
      <c r="E8" s="152">
        <v>2242</v>
      </c>
      <c r="F8" s="152">
        <v>587</v>
      </c>
      <c r="G8" s="152">
        <v>10</v>
      </c>
      <c r="H8" s="152">
        <v>10187</v>
      </c>
      <c r="I8" s="152">
        <v>1499</v>
      </c>
      <c r="J8" s="152">
        <v>0</v>
      </c>
      <c r="K8" s="152">
        <v>3</v>
      </c>
      <c r="L8" s="152">
        <v>2</v>
      </c>
      <c r="M8" s="152">
        <v>37</v>
      </c>
      <c r="N8" s="152">
        <v>7</v>
      </c>
      <c r="O8" s="152">
        <v>14846</v>
      </c>
      <c r="P8" s="145"/>
      <c r="Q8" s="153">
        <v>14846</v>
      </c>
      <c r="R8" s="154">
        <v>6.9999999999999999E-4</v>
      </c>
      <c r="S8" s="153">
        <v>2829</v>
      </c>
      <c r="T8" s="154">
        <v>5.0000000000000001E-4</v>
      </c>
      <c r="U8" s="155"/>
      <c r="V8" s="153">
        <v>14839</v>
      </c>
      <c r="W8" s="154">
        <v>6.9999999999999999E-4</v>
      </c>
      <c r="X8" s="153">
        <v>7</v>
      </c>
      <c r="Y8" s="154">
        <v>0</v>
      </c>
      <c r="AA8" s="203">
        <v>14846</v>
      </c>
      <c r="AB8" s="203">
        <v>0</v>
      </c>
    </row>
    <row r="9" spans="1:28" x14ac:dyDescent="0.25">
      <c r="A9" s="150"/>
      <c r="B9" s="151" t="s">
        <v>23</v>
      </c>
      <c r="C9" s="152">
        <v>10738</v>
      </c>
      <c r="D9" s="152">
        <v>364</v>
      </c>
      <c r="E9" s="152">
        <v>69596</v>
      </c>
      <c r="F9" s="152">
        <v>30660</v>
      </c>
      <c r="G9" s="152">
        <v>1353</v>
      </c>
      <c r="H9" s="152">
        <v>288306</v>
      </c>
      <c r="I9" s="152">
        <v>42420</v>
      </c>
      <c r="J9" s="152">
        <v>26</v>
      </c>
      <c r="K9" s="152">
        <v>372</v>
      </c>
      <c r="L9" s="152">
        <v>233</v>
      </c>
      <c r="M9" s="152">
        <v>0</v>
      </c>
      <c r="N9" s="152">
        <v>627</v>
      </c>
      <c r="O9" s="152">
        <v>444695</v>
      </c>
      <c r="P9" s="145"/>
      <c r="Q9" s="153">
        <v>444695</v>
      </c>
      <c r="R9" s="154">
        <v>2.0400000000000001E-2</v>
      </c>
      <c r="S9" s="153">
        <v>100256</v>
      </c>
      <c r="T9" s="154">
        <v>1.8800000000000001E-2</v>
      </c>
      <c r="U9" s="155"/>
      <c r="V9" s="153">
        <v>444068</v>
      </c>
      <c r="W9" s="154">
        <v>2.0500000000000001E-2</v>
      </c>
      <c r="X9" s="153">
        <v>627</v>
      </c>
      <c r="Y9" s="154">
        <v>3.8999999999999998E-3</v>
      </c>
      <c r="AA9" s="203">
        <v>444695</v>
      </c>
      <c r="AB9" s="203">
        <v>0</v>
      </c>
    </row>
    <row r="10" spans="1:28" x14ac:dyDescent="0.25">
      <c r="A10" s="150"/>
      <c r="B10" s="151" t="s">
        <v>24</v>
      </c>
      <c r="C10" s="152">
        <v>960</v>
      </c>
      <c r="D10" s="152">
        <v>74</v>
      </c>
      <c r="E10" s="152">
        <v>3724</v>
      </c>
      <c r="F10" s="152">
        <v>2576</v>
      </c>
      <c r="G10" s="152">
        <v>5</v>
      </c>
      <c r="H10" s="152">
        <v>11501</v>
      </c>
      <c r="I10" s="152">
        <v>1692</v>
      </c>
      <c r="J10" s="152">
        <v>0</v>
      </c>
      <c r="K10" s="152">
        <v>1</v>
      </c>
      <c r="L10" s="152">
        <v>25</v>
      </c>
      <c r="M10" s="152">
        <v>1</v>
      </c>
      <c r="N10" s="152">
        <v>59</v>
      </c>
      <c r="O10" s="152">
        <v>20618</v>
      </c>
      <c r="P10" s="145"/>
      <c r="Q10" s="153">
        <v>20618</v>
      </c>
      <c r="R10" s="154">
        <v>8.9999999999999998E-4</v>
      </c>
      <c r="S10" s="153">
        <v>6300</v>
      </c>
      <c r="T10" s="154">
        <v>1.1999999999999999E-3</v>
      </c>
      <c r="U10" s="155"/>
      <c r="V10" s="153">
        <v>20559</v>
      </c>
      <c r="W10" s="154">
        <v>1E-3</v>
      </c>
      <c r="X10" s="153">
        <v>59</v>
      </c>
      <c r="Y10" s="154">
        <v>4.0000000000000002E-4</v>
      </c>
      <c r="AA10" s="203">
        <v>20618</v>
      </c>
      <c r="AB10" s="203">
        <v>0</v>
      </c>
    </row>
    <row r="11" spans="1:28" x14ac:dyDescent="0.25">
      <c r="A11" s="150"/>
      <c r="B11" s="151" t="s">
        <v>25</v>
      </c>
      <c r="C11" s="152">
        <v>1399</v>
      </c>
      <c r="D11" s="152">
        <v>83</v>
      </c>
      <c r="E11" s="152">
        <v>10845</v>
      </c>
      <c r="F11" s="152">
        <v>3337</v>
      </c>
      <c r="G11" s="152">
        <v>68</v>
      </c>
      <c r="H11" s="152">
        <v>38845</v>
      </c>
      <c r="I11" s="152">
        <v>5715</v>
      </c>
      <c r="J11" s="152">
        <v>1</v>
      </c>
      <c r="K11" s="152">
        <v>4</v>
      </c>
      <c r="L11" s="152">
        <v>36</v>
      </c>
      <c r="M11" s="152">
        <v>25</v>
      </c>
      <c r="N11" s="152">
        <v>134</v>
      </c>
      <c r="O11" s="152">
        <v>60492</v>
      </c>
      <c r="P11" s="145"/>
      <c r="Q11" s="153">
        <v>60492</v>
      </c>
      <c r="R11" s="154">
        <v>2.8E-3</v>
      </c>
      <c r="S11" s="153">
        <v>14182</v>
      </c>
      <c r="T11" s="154">
        <v>2.7000000000000001E-3</v>
      </c>
      <c r="U11" s="155"/>
      <c r="V11" s="153">
        <v>60358</v>
      </c>
      <c r="W11" s="154">
        <v>2.8E-3</v>
      </c>
      <c r="X11" s="153">
        <v>134</v>
      </c>
      <c r="Y11" s="154">
        <v>8.0000000000000004E-4</v>
      </c>
      <c r="AA11" s="203">
        <v>60492</v>
      </c>
      <c r="AB11" s="203">
        <v>0</v>
      </c>
    </row>
    <row r="12" spans="1:28" x14ac:dyDescent="0.25">
      <c r="A12" s="150"/>
      <c r="B12" s="151" t="s">
        <v>26</v>
      </c>
      <c r="C12" s="152">
        <v>29306</v>
      </c>
      <c r="D12" s="152">
        <v>1367</v>
      </c>
      <c r="E12" s="152">
        <v>164142</v>
      </c>
      <c r="F12" s="152">
        <v>73375</v>
      </c>
      <c r="G12" s="152">
        <v>1223</v>
      </c>
      <c r="H12" s="152">
        <v>482249</v>
      </c>
      <c r="I12" s="152">
        <v>70956</v>
      </c>
      <c r="J12" s="152">
        <v>16</v>
      </c>
      <c r="K12" s="152">
        <v>114</v>
      </c>
      <c r="L12" s="152">
        <v>629</v>
      </c>
      <c r="M12" s="152">
        <v>0</v>
      </c>
      <c r="N12" s="152">
        <v>1376</v>
      </c>
      <c r="O12" s="152">
        <v>824753</v>
      </c>
      <c r="P12" s="145"/>
      <c r="Q12" s="153">
        <v>824753</v>
      </c>
      <c r="R12" s="154">
        <v>3.78E-2</v>
      </c>
      <c r="S12" s="153">
        <v>237517</v>
      </c>
      <c r="T12" s="154">
        <v>4.4600000000000001E-2</v>
      </c>
      <c r="U12" s="155"/>
      <c r="V12" s="153">
        <v>823377</v>
      </c>
      <c r="W12" s="154">
        <v>3.8100000000000002E-2</v>
      </c>
      <c r="X12" s="153">
        <v>1376</v>
      </c>
      <c r="Y12" s="154">
        <v>8.5000000000000006E-3</v>
      </c>
      <c r="AA12" s="203">
        <v>824753</v>
      </c>
      <c r="AB12" s="203">
        <v>0</v>
      </c>
    </row>
    <row r="13" spans="1:28" x14ac:dyDescent="0.25">
      <c r="A13" s="150"/>
      <c r="B13" s="151" t="s">
        <v>27</v>
      </c>
      <c r="C13" s="152">
        <v>620</v>
      </c>
      <c r="D13" s="152">
        <v>40</v>
      </c>
      <c r="E13" s="152">
        <v>2871</v>
      </c>
      <c r="F13" s="152">
        <v>1432</v>
      </c>
      <c r="G13" s="152">
        <v>27</v>
      </c>
      <c r="H13" s="152">
        <v>12794</v>
      </c>
      <c r="I13" s="152">
        <v>1883</v>
      </c>
      <c r="J13" s="152">
        <v>0</v>
      </c>
      <c r="K13" s="152">
        <v>2</v>
      </c>
      <c r="L13" s="152">
        <v>5</v>
      </c>
      <c r="M13" s="152">
        <v>23</v>
      </c>
      <c r="N13" s="152">
        <v>28</v>
      </c>
      <c r="O13" s="152">
        <v>19725</v>
      </c>
      <c r="P13" s="145"/>
      <c r="Q13" s="153">
        <v>19725</v>
      </c>
      <c r="R13" s="154">
        <v>8.9999999999999998E-4</v>
      </c>
      <c r="S13" s="153">
        <v>4303</v>
      </c>
      <c r="T13" s="154">
        <v>8.0000000000000004E-4</v>
      </c>
      <c r="U13" s="155"/>
      <c r="V13" s="153">
        <v>19697</v>
      </c>
      <c r="W13" s="154">
        <v>8.9999999999999998E-4</v>
      </c>
      <c r="X13" s="153">
        <v>28</v>
      </c>
      <c r="Y13" s="154">
        <v>2.0000000000000001E-4</v>
      </c>
      <c r="AA13" s="203">
        <v>19725</v>
      </c>
      <c r="AB13" s="203">
        <v>0</v>
      </c>
    </row>
    <row r="14" spans="1:28" x14ac:dyDescent="0.25">
      <c r="A14" s="150"/>
      <c r="B14" s="151" t="s">
        <v>28</v>
      </c>
      <c r="C14" s="152">
        <v>2544</v>
      </c>
      <c r="D14" s="152">
        <v>170</v>
      </c>
      <c r="E14" s="152">
        <v>21619</v>
      </c>
      <c r="F14" s="152">
        <v>7542</v>
      </c>
      <c r="G14" s="152">
        <v>63</v>
      </c>
      <c r="H14" s="152">
        <v>56047</v>
      </c>
      <c r="I14" s="152">
        <v>8247</v>
      </c>
      <c r="J14" s="152">
        <v>0</v>
      </c>
      <c r="K14" s="152">
        <v>5</v>
      </c>
      <c r="L14" s="152">
        <v>155</v>
      </c>
      <c r="M14" s="152">
        <v>35</v>
      </c>
      <c r="N14" s="152">
        <v>166</v>
      </c>
      <c r="O14" s="152">
        <v>96593</v>
      </c>
      <c r="P14" s="145"/>
      <c r="Q14" s="153">
        <v>96593</v>
      </c>
      <c r="R14" s="154">
        <v>4.4000000000000003E-3</v>
      </c>
      <c r="S14" s="153">
        <v>29161</v>
      </c>
      <c r="T14" s="154">
        <v>5.4999999999999997E-3</v>
      </c>
      <c r="U14" s="155"/>
      <c r="V14" s="153">
        <v>96427</v>
      </c>
      <c r="W14" s="154">
        <v>4.4999999999999997E-3</v>
      </c>
      <c r="X14" s="153">
        <v>166</v>
      </c>
      <c r="Y14" s="154">
        <v>1E-3</v>
      </c>
      <c r="AA14" s="203">
        <v>96593</v>
      </c>
      <c r="AB14" s="203">
        <v>0</v>
      </c>
    </row>
    <row r="15" spans="1:28" x14ac:dyDescent="0.25">
      <c r="A15" s="150"/>
      <c r="B15" s="151" t="s">
        <v>29</v>
      </c>
      <c r="C15" s="152">
        <v>5323</v>
      </c>
      <c r="D15" s="152">
        <v>186</v>
      </c>
      <c r="E15" s="152">
        <v>33836</v>
      </c>
      <c r="F15" s="152">
        <v>15612</v>
      </c>
      <c r="G15" s="152">
        <v>317</v>
      </c>
      <c r="H15" s="152">
        <v>95609</v>
      </c>
      <c r="I15" s="152">
        <v>14067</v>
      </c>
      <c r="J15" s="152">
        <v>0</v>
      </c>
      <c r="K15" s="152">
        <v>36</v>
      </c>
      <c r="L15" s="152">
        <v>179</v>
      </c>
      <c r="M15" s="152">
        <v>22</v>
      </c>
      <c r="N15" s="152">
        <v>126</v>
      </c>
      <c r="O15" s="152">
        <v>165313</v>
      </c>
      <c r="P15" s="145"/>
      <c r="Q15" s="153">
        <v>165313</v>
      </c>
      <c r="R15" s="154">
        <v>7.6E-3</v>
      </c>
      <c r="S15" s="153">
        <v>49448</v>
      </c>
      <c r="T15" s="154">
        <v>9.2999999999999992E-3</v>
      </c>
      <c r="U15" s="155"/>
      <c r="V15" s="153">
        <v>165187</v>
      </c>
      <c r="W15" s="154">
        <v>7.6E-3</v>
      </c>
      <c r="X15" s="153">
        <v>126</v>
      </c>
      <c r="Y15" s="154">
        <v>8.0000000000000004E-4</v>
      </c>
      <c r="AA15" s="203">
        <v>165313</v>
      </c>
      <c r="AB15" s="203">
        <v>0</v>
      </c>
    </row>
    <row r="16" spans="1:28" x14ac:dyDescent="0.25">
      <c r="A16" s="150"/>
      <c r="B16" s="151" t="s">
        <v>30</v>
      </c>
      <c r="C16" s="152">
        <v>102</v>
      </c>
      <c r="D16" s="152">
        <v>21</v>
      </c>
      <c r="E16" s="152">
        <v>1602</v>
      </c>
      <c r="F16" s="152">
        <v>510</v>
      </c>
      <c r="G16" s="152">
        <v>10</v>
      </c>
      <c r="H16" s="152">
        <v>5851</v>
      </c>
      <c r="I16" s="152">
        <v>861</v>
      </c>
      <c r="J16" s="152">
        <v>0</v>
      </c>
      <c r="K16" s="152">
        <v>0</v>
      </c>
      <c r="L16" s="152">
        <v>7</v>
      </c>
      <c r="M16" s="152">
        <v>1</v>
      </c>
      <c r="N16" s="152">
        <v>12</v>
      </c>
      <c r="O16" s="152">
        <v>8977</v>
      </c>
      <c r="P16" s="145"/>
      <c r="Q16" s="153">
        <v>8977</v>
      </c>
      <c r="R16" s="154">
        <v>4.0000000000000002E-4</v>
      </c>
      <c r="S16" s="153">
        <v>2112</v>
      </c>
      <c r="T16" s="154">
        <v>4.0000000000000002E-4</v>
      </c>
      <c r="U16" s="155"/>
      <c r="V16" s="153">
        <v>8965</v>
      </c>
      <c r="W16" s="154">
        <v>4.0000000000000002E-4</v>
      </c>
      <c r="X16" s="153">
        <v>12</v>
      </c>
      <c r="Y16" s="154">
        <v>1E-4</v>
      </c>
      <c r="AA16" s="203">
        <v>8977</v>
      </c>
      <c r="AB16" s="203">
        <v>0</v>
      </c>
    </row>
    <row r="17" spans="1:28" x14ac:dyDescent="0.25">
      <c r="A17" s="150"/>
      <c r="B17" s="151" t="s">
        <v>31</v>
      </c>
      <c r="C17" s="152">
        <v>33074</v>
      </c>
      <c r="D17" s="152">
        <v>1065</v>
      </c>
      <c r="E17" s="152">
        <v>128617</v>
      </c>
      <c r="F17" s="152">
        <v>72244</v>
      </c>
      <c r="G17" s="152">
        <v>972</v>
      </c>
      <c r="H17" s="152">
        <v>443864</v>
      </c>
      <c r="I17" s="152">
        <v>65308</v>
      </c>
      <c r="J17" s="152">
        <v>6</v>
      </c>
      <c r="K17" s="152">
        <v>42</v>
      </c>
      <c r="L17" s="152">
        <v>484</v>
      </c>
      <c r="M17" s="152">
        <v>0</v>
      </c>
      <c r="N17" s="152">
        <v>1185</v>
      </c>
      <c r="O17" s="152">
        <v>746861</v>
      </c>
      <c r="P17" s="145"/>
      <c r="Q17" s="153">
        <v>746861</v>
      </c>
      <c r="R17" s="154">
        <v>3.4299999999999997E-2</v>
      </c>
      <c r="S17" s="153">
        <v>200861</v>
      </c>
      <c r="T17" s="154">
        <v>3.7699999999999997E-2</v>
      </c>
      <c r="U17" s="155"/>
      <c r="V17" s="153">
        <v>745676</v>
      </c>
      <c r="W17" s="154">
        <v>3.4500000000000003E-2</v>
      </c>
      <c r="X17" s="153">
        <v>1185</v>
      </c>
      <c r="Y17" s="154">
        <v>7.3000000000000001E-3</v>
      </c>
      <c r="AA17" s="203">
        <v>746861</v>
      </c>
      <c r="AB17" s="203">
        <v>0</v>
      </c>
    </row>
    <row r="18" spans="1:28" x14ac:dyDescent="0.25">
      <c r="A18" s="150"/>
      <c r="B18" s="151" t="s">
        <v>32</v>
      </c>
      <c r="C18" s="152">
        <v>4456</v>
      </c>
      <c r="D18" s="152">
        <v>195</v>
      </c>
      <c r="E18" s="152">
        <v>19653</v>
      </c>
      <c r="F18" s="152">
        <v>9684</v>
      </c>
      <c r="G18" s="152">
        <v>193</v>
      </c>
      <c r="H18" s="152">
        <v>61611</v>
      </c>
      <c r="I18" s="152">
        <v>9065</v>
      </c>
      <c r="J18" s="152">
        <v>0</v>
      </c>
      <c r="K18" s="152">
        <v>14</v>
      </c>
      <c r="L18" s="152">
        <v>128</v>
      </c>
      <c r="M18" s="152">
        <v>3</v>
      </c>
      <c r="N18" s="152">
        <v>86</v>
      </c>
      <c r="O18" s="152">
        <v>105088</v>
      </c>
      <c r="P18" s="145"/>
      <c r="Q18" s="153">
        <v>105088</v>
      </c>
      <c r="R18" s="154">
        <v>4.7999999999999996E-3</v>
      </c>
      <c r="S18" s="153">
        <v>29337</v>
      </c>
      <c r="T18" s="154">
        <v>5.4999999999999997E-3</v>
      </c>
      <c r="U18" s="155"/>
      <c r="V18" s="153">
        <v>105002</v>
      </c>
      <c r="W18" s="154">
        <v>4.8999999999999998E-3</v>
      </c>
      <c r="X18" s="153">
        <v>86</v>
      </c>
      <c r="Y18" s="154">
        <v>5.0000000000000001E-4</v>
      </c>
      <c r="AA18" s="203">
        <v>105088</v>
      </c>
      <c r="AB18" s="203">
        <v>0</v>
      </c>
    </row>
    <row r="19" spans="1:28" x14ac:dyDescent="0.25">
      <c r="A19" s="150"/>
      <c r="B19" s="151" t="s">
        <v>33</v>
      </c>
      <c r="C19" s="152">
        <v>1663</v>
      </c>
      <c r="D19" s="152">
        <v>80</v>
      </c>
      <c r="E19" s="152">
        <v>12027</v>
      </c>
      <c r="F19" s="152">
        <v>4689</v>
      </c>
      <c r="G19" s="152">
        <v>34</v>
      </c>
      <c r="H19" s="152">
        <v>32385</v>
      </c>
      <c r="I19" s="152">
        <v>4765</v>
      </c>
      <c r="J19" s="152">
        <v>0</v>
      </c>
      <c r="K19" s="152">
        <v>4</v>
      </c>
      <c r="L19" s="152">
        <v>5</v>
      </c>
      <c r="M19" s="152">
        <v>13</v>
      </c>
      <c r="N19" s="152">
        <v>3</v>
      </c>
      <c r="O19" s="152">
        <v>55668</v>
      </c>
      <c r="P19" s="145"/>
      <c r="Q19" s="153">
        <v>55668</v>
      </c>
      <c r="R19" s="154">
        <v>2.5999999999999999E-3</v>
      </c>
      <c r="S19" s="153">
        <v>16716</v>
      </c>
      <c r="T19" s="154">
        <v>3.0999999999999999E-3</v>
      </c>
      <c r="U19" s="155"/>
      <c r="V19" s="153">
        <v>55665</v>
      </c>
      <c r="W19" s="154">
        <v>2.5999999999999999E-3</v>
      </c>
      <c r="X19" s="153">
        <v>3</v>
      </c>
      <c r="Y19" s="154">
        <v>0</v>
      </c>
      <c r="AA19" s="203">
        <v>55668</v>
      </c>
      <c r="AB19" s="203">
        <v>0</v>
      </c>
    </row>
    <row r="20" spans="1:28" x14ac:dyDescent="0.25">
      <c r="A20" s="150"/>
      <c r="B20" s="151" t="s">
        <v>34</v>
      </c>
      <c r="C20" s="152">
        <v>734</v>
      </c>
      <c r="D20" s="152">
        <v>52</v>
      </c>
      <c r="E20" s="152">
        <v>2471</v>
      </c>
      <c r="F20" s="152">
        <v>1595</v>
      </c>
      <c r="G20" s="152">
        <v>26</v>
      </c>
      <c r="H20" s="152">
        <v>8474</v>
      </c>
      <c r="I20" s="152">
        <v>1247</v>
      </c>
      <c r="J20" s="152">
        <v>0</v>
      </c>
      <c r="K20" s="152">
        <v>0</v>
      </c>
      <c r="L20" s="152">
        <v>19</v>
      </c>
      <c r="M20" s="152">
        <v>0</v>
      </c>
      <c r="N20" s="152">
        <v>42</v>
      </c>
      <c r="O20" s="152">
        <v>14660</v>
      </c>
      <c r="P20" s="145"/>
      <c r="Q20" s="153">
        <v>14660</v>
      </c>
      <c r="R20" s="154">
        <v>6.9999999999999999E-4</v>
      </c>
      <c r="S20" s="153">
        <v>4066</v>
      </c>
      <c r="T20" s="154">
        <v>8.0000000000000004E-4</v>
      </c>
      <c r="U20" s="155"/>
      <c r="V20" s="153">
        <v>14618</v>
      </c>
      <c r="W20" s="154">
        <v>6.9999999999999999E-4</v>
      </c>
      <c r="X20" s="153">
        <v>42</v>
      </c>
      <c r="Y20" s="154">
        <v>2.9999999999999997E-4</v>
      </c>
      <c r="AA20" s="203">
        <v>14660</v>
      </c>
      <c r="AB20" s="203">
        <v>0</v>
      </c>
    </row>
    <row r="21" spans="1:28" x14ac:dyDescent="0.25">
      <c r="A21" s="150"/>
      <c r="B21" s="151" t="s">
        <v>35</v>
      </c>
      <c r="C21" s="152">
        <v>198858</v>
      </c>
      <c r="D21" s="152">
        <v>7895</v>
      </c>
      <c r="E21" s="152">
        <v>924932</v>
      </c>
      <c r="F21" s="152">
        <v>645151</v>
      </c>
      <c r="G21" s="152">
        <v>20921</v>
      </c>
      <c r="H21" s="152">
        <v>3995652</v>
      </c>
      <c r="I21" s="152">
        <v>587899</v>
      </c>
      <c r="J21" s="152">
        <v>202</v>
      </c>
      <c r="K21" s="152">
        <v>7971</v>
      </c>
      <c r="L21" s="152">
        <v>7883</v>
      </c>
      <c r="M21" s="152">
        <v>0</v>
      </c>
      <c r="N21" s="152">
        <v>117871</v>
      </c>
      <c r="O21" s="152">
        <v>6515235</v>
      </c>
      <c r="P21" s="145"/>
      <c r="Q21" s="153">
        <v>6515235</v>
      </c>
      <c r="R21" s="154">
        <v>0.2989</v>
      </c>
      <c r="S21" s="153">
        <v>1570083</v>
      </c>
      <c r="T21" s="154">
        <v>0.29470000000000002</v>
      </c>
      <c r="U21" s="155"/>
      <c r="V21" s="153">
        <v>6397364</v>
      </c>
      <c r="W21" s="154">
        <v>0.29570000000000002</v>
      </c>
      <c r="X21" s="153">
        <v>117871</v>
      </c>
      <c r="Y21" s="154">
        <v>0.72450000000000003</v>
      </c>
      <c r="AA21" s="203">
        <v>6515235</v>
      </c>
      <c r="AB21" s="203">
        <v>0</v>
      </c>
    </row>
    <row r="22" spans="1:28" x14ac:dyDescent="0.25">
      <c r="A22" s="150"/>
      <c r="B22" s="151" t="s">
        <v>36</v>
      </c>
      <c r="C22" s="152">
        <v>5096</v>
      </c>
      <c r="D22" s="152">
        <v>164</v>
      </c>
      <c r="E22" s="152">
        <v>24914</v>
      </c>
      <c r="F22" s="152">
        <v>9826</v>
      </c>
      <c r="G22" s="152">
        <v>194</v>
      </c>
      <c r="H22" s="152">
        <v>75552</v>
      </c>
      <c r="I22" s="152">
        <v>11116</v>
      </c>
      <c r="J22" s="152">
        <v>0</v>
      </c>
      <c r="K22" s="152">
        <v>3</v>
      </c>
      <c r="L22" s="152">
        <v>94</v>
      </c>
      <c r="M22" s="152">
        <v>4</v>
      </c>
      <c r="N22" s="152">
        <v>46</v>
      </c>
      <c r="O22" s="152">
        <v>127009</v>
      </c>
      <c r="P22" s="145"/>
      <c r="Q22" s="153">
        <v>127009</v>
      </c>
      <c r="R22" s="154">
        <v>5.7999999999999996E-3</v>
      </c>
      <c r="S22" s="153">
        <v>34740</v>
      </c>
      <c r="T22" s="156">
        <v>6.6E-3</v>
      </c>
      <c r="U22" s="157"/>
      <c r="V22" s="153">
        <v>126963</v>
      </c>
      <c r="W22" s="154">
        <v>5.8999999999999999E-3</v>
      </c>
      <c r="X22" s="153">
        <v>46</v>
      </c>
      <c r="Y22" s="154">
        <v>2.9999999999999997E-4</v>
      </c>
      <c r="AA22" s="203">
        <v>127009</v>
      </c>
      <c r="AB22" s="203">
        <v>0</v>
      </c>
    </row>
    <row r="23" spans="1:28" x14ac:dyDescent="0.25">
      <c r="A23" s="150"/>
      <c r="B23" s="151" t="s">
        <v>37</v>
      </c>
      <c r="C23" s="152">
        <v>1337</v>
      </c>
      <c r="D23" s="152">
        <v>48</v>
      </c>
      <c r="E23" s="152">
        <v>10836</v>
      </c>
      <c r="F23" s="152">
        <v>4006</v>
      </c>
      <c r="G23" s="152">
        <v>493</v>
      </c>
      <c r="H23" s="152">
        <v>50741</v>
      </c>
      <c r="I23" s="152">
        <v>7466</v>
      </c>
      <c r="J23" s="152">
        <v>12</v>
      </c>
      <c r="K23" s="152">
        <v>35</v>
      </c>
      <c r="L23" s="152">
        <v>7</v>
      </c>
      <c r="M23" s="152">
        <v>65</v>
      </c>
      <c r="N23" s="152">
        <v>671</v>
      </c>
      <c r="O23" s="152">
        <v>75717</v>
      </c>
      <c r="P23" s="145"/>
      <c r="Q23" s="153">
        <v>75717</v>
      </c>
      <c r="R23" s="154">
        <v>3.5000000000000001E-3</v>
      </c>
      <c r="S23" s="153">
        <v>14842</v>
      </c>
      <c r="T23" s="154">
        <v>2.8E-3</v>
      </c>
      <c r="U23" s="155"/>
      <c r="V23" s="153">
        <v>75046</v>
      </c>
      <c r="W23" s="154">
        <v>3.5000000000000001E-3</v>
      </c>
      <c r="X23" s="153">
        <v>671</v>
      </c>
      <c r="Y23" s="154">
        <v>4.1000000000000003E-3</v>
      </c>
      <c r="AA23" s="203">
        <v>75717</v>
      </c>
      <c r="AB23" s="203">
        <v>0</v>
      </c>
    </row>
    <row r="24" spans="1:28" x14ac:dyDescent="0.25">
      <c r="A24" s="150"/>
      <c r="B24" s="151" t="s">
        <v>38</v>
      </c>
      <c r="C24" s="152">
        <v>368</v>
      </c>
      <c r="D24" s="152">
        <v>25</v>
      </c>
      <c r="E24" s="152">
        <v>2224</v>
      </c>
      <c r="F24" s="152">
        <v>925</v>
      </c>
      <c r="G24" s="152">
        <v>4</v>
      </c>
      <c r="H24" s="152">
        <v>5523</v>
      </c>
      <c r="I24" s="152">
        <v>813</v>
      </c>
      <c r="J24" s="152">
        <v>0</v>
      </c>
      <c r="K24" s="152">
        <v>0</v>
      </c>
      <c r="L24" s="152">
        <v>13</v>
      </c>
      <c r="M24" s="152">
        <v>2</v>
      </c>
      <c r="N24" s="152">
        <v>38</v>
      </c>
      <c r="O24" s="152">
        <v>9935</v>
      </c>
      <c r="P24" s="145"/>
      <c r="Q24" s="153">
        <v>9935</v>
      </c>
      <c r="R24" s="154">
        <v>5.0000000000000001E-4</v>
      </c>
      <c r="S24" s="153">
        <v>3149</v>
      </c>
      <c r="T24" s="154">
        <v>5.9999999999999995E-4</v>
      </c>
      <c r="U24" s="155"/>
      <c r="V24" s="153">
        <v>9897</v>
      </c>
      <c r="W24" s="154">
        <v>5.0000000000000001E-4</v>
      </c>
      <c r="X24" s="153">
        <v>38</v>
      </c>
      <c r="Y24" s="154">
        <v>2.0000000000000001E-4</v>
      </c>
      <c r="AA24" s="203">
        <v>9935</v>
      </c>
      <c r="AB24" s="203">
        <v>0</v>
      </c>
    </row>
    <row r="25" spans="1:28" x14ac:dyDescent="0.25">
      <c r="A25" s="150"/>
      <c r="B25" s="151" t="s">
        <v>39</v>
      </c>
      <c r="C25" s="152">
        <v>1343</v>
      </c>
      <c r="D25" s="152">
        <v>170</v>
      </c>
      <c r="E25" s="152">
        <v>12575</v>
      </c>
      <c r="F25" s="152">
        <v>3906</v>
      </c>
      <c r="G25" s="152">
        <v>121</v>
      </c>
      <c r="H25" s="152">
        <v>39027</v>
      </c>
      <c r="I25" s="152">
        <v>5742</v>
      </c>
      <c r="J25" s="152">
        <v>0</v>
      </c>
      <c r="K25" s="152">
        <v>9</v>
      </c>
      <c r="L25" s="152">
        <v>62</v>
      </c>
      <c r="M25" s="152">
        <v>10</v>
      </c>
      <c r="N25" s="152">
        <v>66</v>
      </c>
      <c r="O25" s="152">
        <v>63031</v>
      </c>
      <c r="P25" s="145"/>
      <c r="Q25" s="153">
        <v>63031</v>
      </c>
      <c r="R25" s="154">
        <v>2.8999999999999998E-3</v>
      </c>
      <c r="S25" s="153">
        <v>16481</v>
      </c>
      <c r="T25" s="154">
        <v>3.0999999999999999E-3</v>
      </c>
      <c r="U25" s="157"/>
      <c r="V25" s="153">
        <v>62965</v>
      </c>
      <c r="W25" s="154">
        <v>2.8999999999999998E-3</v>
      </c>
      <c r="X25" s="153">
        <v>66</v>
      </c>
      <c r="Y25" s="154">
        <v>4.0000000000000002E-4</v>
      </c>
      <c r="AA25" s="203">
        <v>63031</v>
      </c>
      <c r="AB25" s="203">
        <v>0</v>
      </c>
    </row>
    <row r="26" spans="1:28" x14ac:dyDescent="0.25">
      <c r="A26" s="150"/>
      <c r="B26" s="151" t="s">
        <v>40</v>
      </c>
      <c r="C26" s="152">
        <v>9490</v>
      </c>
      <c r="D26" s="152">
        <v>420</v>
      </c>
      <c r="E26" s="152">
        <v>41300</v>
      </c>
      <c r="F26" s="152">
        <v>21655</v>
      </c>
      <c r="G26" s="152">
        <v>208</v>
      </c>
      <c r="H26" s="152">
        <v>139144</v>
      </c>
      <c r="I26" s="152">
        <v>20473</v>
      </c>
      <c r="J26" s="152">
        <v>2</v>
      </c>
      <c r="K26" s="152">
        <v>36</v>
      </c>
      <c r="L26" s="152">
        <v>225</v>
      </c>
      <c r="M26" s="152">
        <v>0</v>
      </c>
      <c r="N26" s="152">
        <v>48</v>
      </c>
      <c r="O26" s="152">
        <v>233001</v>
      </c>
      <c r="P26" s="145"/>
      <c r="Q26" s="153">
        <v>233001</v>
      </c>
      <c r="R26" s="154">
        <v>1.0699999999999999E-2</v>
      </c>
      <c r="S26" s="153">
        <v>62955</v>
      </c>
      <c r="T26" s="154">
        <v>1.18E-2</v>
      </c>
      <c r="U26" s="155"/>
      <c r="V26" s="153">
        <v>232953</v>
      </c>
      <c r="W26" s="154">
        <v>1.0800000000000001E-2</v>
      </c>
      <c r="X26" s="153">
        <v>48</v>
      </c>
      <c r="Y26" s="154">
        <v>2.9999999999999997E-4</v>
      </c>
      <c r="AA26" s="203">
        <v>233001</v>
      </c>
      <c r="AB26" s="203">
        <v>0</v>
      </c>
    </row>
    <row r="27" spans="1:28" x14ac:dyDescent="0.25">
      <c r="A27" s="150"/>
      <c r="B27" s="151" t="s">
        <v>41</v>
      </c>
      <c r="C27" s="152">
        <v>259</v>
      </c>
      <c r="D27" s="152">
        <v>15</v>
      </c>
      <c r="E27" s="152">
        <v>1290</v>
      </c>
      <c r="F27" s="152">
        <v>691</v>
      </c>
      <c r="G27" s="152">
        <v>3</v>
      </c>
      <c r="H27" s="152">
        <v>3523</v>
      </c>
      <c r="I27" s="152">
        <v>518</v>
      </c>
      <c r="J27" s="152">
        <v>0</v>
      </c>
      <c r="K27" s="152">
        <v>0</v>
      </c>
      <c r="L27" s="152">
        <v>5</v>
      </c>
      <c r="M27" s="152">
        <v>0</v>
      </c>
      <c r="N27" s="152">
        <v>57</v>
      </c>
      <c r="O27" s="152">
        <v>6361</v>
      </c>
      <c r="P27" s="145"/>
      <c r="Q27" s="153">
        <v>6361</v>
      </c>
      <c r="R27" s="154">
        <v>2.9999999999999997E-4</v>
      </c>
      <c r="S27" s="153">
        <v>1981</v>
      </c>
      <c r="T27" s="154">
        <v>4.0000000000000002E-4</v>
      </c>
      <c r="U27" s="155"/>
      <c r="V27" s="153">
        <v>6304</v>
      </c>
      <c r="W27" s="154">
        <v>2.9999999999999997E-4</v>
      </c>
      <c r="X27" s="153">
        <v>57</v>
      </c>
      <c r="Y27" s="154">
        <v>4.0000000000000002E-4</v>
      </c>
      <c r="AA27" s="203">
        <v>6361</v>
      </c>
      <c r="AB27" s="203">
        <v>0</v>
      </c>
    </row>
    <row r="28" spans="1:28" x14ac:dyDescent="0.25">
      <c r="A28" s="150"/>
      <c r="B28" s="151" t="s">
        <v>42</v>
      </c>
      <c r="C28" s="152">
        <v>32</v>
      </c>
      <c r="D28" s="152">
        <v>4</v>
      </c>
      <c r="E28" s="152">
        <v>608</v>
      </c>
      <c r="F28" s="152">
        <v>103</v>
      </c>
      <c r="G28" s="152">
        <v>2</v>
      </c>
      <c r="H28" s="152">
        <v>3450</v>
      </c>
      <c r="I28" s="152">
        <v>508</v>
      </c>
      <c r="J28" s="152">
        <v>0</v>
      </c>
      <c r="K28" s="152">
        <v>0</v>
      </c>
      <c r="L28" s="152">
        <v>3</v>
      </c>
      <c r="M28" s="152">
        <v>0</v>
      </c>
      <c r="N28" s="152">
        <v>4</v>
      </c>
      <c r="O28" s="152">
        <v>4714</v>
      </c>
      <c r="P28" s="145"/>
      <c r="Q28" s="153">
        <v>4714</v>
      </c>
      <c r="R28" s="154">
        <v>2.0000000000000001E-4</v>
      </c>
      <c r="S28" s="153">
        <v>711</v>
      </c>
      <c r="T28" s="154">
        <v>1E-4</v>
      </c>
      <c r="U28" s="155"/>
      <c r="V28" s="153">
        <v>4710</v>
      </c>
      <c r="W28" s="154">
        <v>2.0000000000000001E-4</v>
      </c>
      <c r="X28" s="153">
        <v>4</v>
      </c>
      <c r="Y28" s="154">
        <v>0</v>
      </c>
      <c r="AA28" s="203">
        <v>4714</v>
      </c>
      <c r="AB28" s="203">
        <v>0</v>
      </c>
    </row>
    <row r="29" spans="1:28" x14ac:dyDescent="0.25">
      <c r="A29" s="150"/>
      <c r="B29" s="151" t="s">
        <v>43</v>
      </c>
      <c r="C29" s="152">
        <v>6624</v>
      </c>
      <c r="D29" s="152">
        <v>132</v>
      </c>
      <c r="E29" s="152">
        <v>43259</v>
      </c>
      <c r="F29" s="152">
        <v>12555</v>
      </c>
      <c r="G29" s="152">
        <v>331</v>
      </c>
      <c r="H29" s="152">
        <v>194845</v>
      </c>
      <c r="I29" s="152">
        <v>28669</v>
      </c>
      <c r="J29" s="152">
        <v>2</v>
      </c>
      <c r="K29" s="152">
        <v>35</v>
      </c>
      <c r="L29" s="152">
        <v>63</v>
      </c>
      <c r="M29" s="152">
        <v>0</v>
      </c>
      <c r="N29" s="152">
        <v>341</v>
      </c>
      <c r="O29" s="152">
        <v>286856</v>
      </c>
      <c r="P29" s="145"/>
      <c r="Q29" s="153">
        <v>286856</v>
      </c>
      <c r="R29" s="154">
        <v>1.32E-2</v>
      </c>
      <c r="S29" s="153">
        <v>55814</v>
      </c>
      <c r="T29" s="154">
        <v>1.0500000000000001E-2</v>
      </c>
      <c r="U29" s="157"/>
      <c r="V29" s="153">
        <v>286515</v>
      </c>
      <c r="W29" s="154">
        <v>1.32E-2</v>
      </c>
      <c r="X29" s="153">
        <v>341</v>
      </c>
      <c r="Y29" s="154">
        <v>2.0999999999999999E-3</v>
      </c>
      <c r="AA29" s="203">
        <v>286856</v>
      </c>
      <c r="AB29" s="203">
        <v>0</v>
      </c>
    </row>
    <row r="30" spans="1:28" x14ac:dyDescent="0.25">
      <c r="A30" s="150"/>
      <c r="B30" s="151" t="s">
        <v>44</v>
      </c>
      <c r="C30" s="152">
        <v>794</v>
      </c>
      <c r="D30" s="152">
        <v>49</v>
      </c>
      <c r="E30" s="152">
        <v>7320</v>
      </c>
      <c r="F30" s="152">
        <v>2074</v>
      </c>
      <c r="G30" s="152">
        <v>64</v>
      </c>
      <c r="H30" s="152">
        <v>34132</v>
      </c>
      <c r="I30" s="152">
        <v>5022</v>
      </c>
      <c r="J30" s="152">
        <v>0</v>
      </c>
      <c r="K30" s="152">
        <v>15</v>
      </c>
      <c r="L30" s="152">
        <v>13</v>
      </c>
      <c r="M30" s="152">
        <v>29</v>
      </c>
      <c r="N30" s="152">
        <v>28</v>
      </c>
      <c r="O30" s="152">
        <v>49540</v>
      </c>
      <c r="P30" s="145"/>
      <c r="Q30" s="153">
        <v>49540</v>
      </c>
      <c r="R30" s="154">
        <v>2.3E-3</v>
      </c>
      <c r="S30" s="153">
        <v>9394</v>
      </c>
      <c r="T30" s="154">
        <v>1.8E-3</v>
      </c>
      <c r="U30" s="155"/>
      <c r="V30" s="153">
        <v>49512</v>
      </c>
      <c r="W30" s="154">
        <v>2.3E-3</v>
      </c>
      <c r="X30" s="153">
        <v>28</v>
      </c>
      <c r="Y30" s="154">
        <v>2.0000000000000001E-4</v>
      </c>
      <c r="AA30" s="203">
        <v>49540</v>
      </c>
      <c r="AB30" s="203">
        <v>0</v>
      </c>
    </row>
    <row r="31" spans="1:28" x14ac:dyDescent="0.25">
      <c r="A31" s="150"/>
      <c r="B31" s="151" t="s">
        <v>45</v>
      </c>
      <c r="C31" s="152">
        <v>800</v>
      </c>
      <c r="D31" s="152">
        <v>35</v>
      </c>
      <c r="E31" s="152">
        <v>8845</v>
      </c>
      <c r="F31" s="152">
        <v>2480</v>
      </c>
      <c r="G31" s="152">
        <v>26</v>
      </c>
      <c r="H31" s="152">
        <v>26071</v>
      </c>
      <c r="I31" s="152">
        <v>3836</v>
      </c>
      <c r="J31" s="152">
        <v>0</v>
      </c>
      <c r="K31" s="152">
        <v>0</v>
      </c>
      <c r="L31" s="152">
        <v>18</v>
      </c>
      <c r="M31" s="152">
        <v>4</v>
      </c>
      <c r="N31" s="152">
        <v>182</v>
      </c>
      <c r="O31" s="152">
        <v>42297</v>
      </c>
      <c r="P31" s="145"/>
      <c r="Q31" s="153">
        <v>42297</v>
      </c>
      <c r="R31" s="154">
        <v>1.9E-3</v>
      </c>
      <c r="S31" s="153">
        <v>11325</v>
      </c>
      <c r="T31" s="154">
        <v>2.0999999999999999E-3</v>
      </c>
      <c r="U31" s="155"/>
      <c r="V31" s="153">
        <v>42115</v>
      </c>
      <c r="W31" s="154">
        <v>1.9E-3</v>
      </c>
      <c r="X31" s="153">
        <v>182</v>
      </c>
      <c r="Y31" s="154">
        <v>1.1000000000000001E-3</v>
      </c>
      <c r="AA31" s="203">
        <v>42297</v>
      </c>
      <c r="AB31" s="203">
        <v>0</v>
      </c>
    </row>
    <row r="32" spans="1:28" x14ac:dyDescent="0.25">
      <c r="A32" s="150"/>
      <c r="B32" s="151" t="s">
        <v>46</v>
      </c>
      <c r="C32" s="152">
        <v>24974</v>
      </c>
      <c r="D32" s="152">
        <v>1132</v>
      </c>
      <c r="E32" s="152">
        <v>221800</v>
      </c>
      <c r="F32" s="152">
        <v>79710</v>
      </c>
      <c r="G32" s="152">
        <v>4181</v>
      </c>
      <c r="H32" s="152">
        <v>918436</v>
      </c>
      <c r="I32" s="152">
        <v>135134</v>
      </c>
      <c r="J32" s="152">
        <v>30</v>
      </c>
      <c r="K32" s="152">
        <v>1117</v>
      </c>
      <c r="L32" s="152">
        <v>455</v>
      </c>
      <c r="M32" s="152">
        <v>0</v>
      </c>
      <c r="N32" s="152">
        <v>5707</v>
      </c>
      <c r="O32" s="152">
        <v>1392676</v>
      </c>
      <c r="P32" s="145"/>
      <c r="Q32" s="153">
        <v>1392676</v>
      </c>
      <c r="R32" s="154">
        <v>6.3899999999999998E-2</v>
      </c>
      <c r="S32" s="153">
        <v>301510</v>
      </c>
      <c r="T32" s="154">
        <v>5.6599999999999998E-2</v>
      </c>
      <c r="U32" s="155"/>
      <c r="V32" s="153">
        <v>1386969</v>
      </c>
      <c r="W32" s="154">
        <v>6.4100000000000004E-2</v>
      </c>
      <c r="X32" s="153">
        <v>5707</v>
      </c>
      <c r="Y32" s="154">
        <v>3.5099999999999999E-2</v>
      </c>
      <c r="AA32" s="203">
        <v>1392676</v>
      </c>
      <c r="AB32" s="203">
        <v>0</v>
      </c>
    </row>
    <row r="33" spans="1:28" x14ac:dyDescent="0.25">
      <c r="A33" s="150"/>
      <c r="B33" s="151" t="s">
        <v>47</v>
      </c>
      <c r="C33" s="152">
        <v>2732</v>
      </c>
      <c r="D33" s="152">
        <v>115</v>
      </c>
      <c r="E33" s="152">
        <v>18445</v>
      </c>
      <c r="F33" s="152">
        <v>6632</v>
      </c>
      <c r="G33" s="152">
        <v>357</v>
      </c>
      <c r="H33" s="152">
        <v>68974</v>
      </c>
      <c r="I33" s="152">
        <v>10149</v>
      </c>
      <c r="J33" s="152">
        <v>14</v>
      </c>
      <c r="K33" s="152">
        <v>46</v>
      </c>
      <c r="L33" s="152">
        <v>40</v>
      </c>
      <c r="M33" s="152">
        <v>0</v>
      </c>
      <c r="N33" s="152">
        <v>119</v>
      </c>
      <c r="O33" s="152">
        <v>107623</v>
      </c>
      <c r="P33" s="145"/>
      <c r="Q33" s="153">
        <v>107623</v>
      </c>
      <c r="R33" s="154">
        <v>4.8999999999999998E-3</v>
      </c>
      <c r="S33" s="153">
        <v>25077</v>
      </c>
      <c r="T33" s="154">
        <v>4.7000000000000002E-3</v>
      </c>
      <c r="U33" s="155"/>
      <c r="V33" s="153">
        <v>107504</v>
      </c>
      <c r="W33" s="154">
        <v>5.0000000000000001E-3</v>
      </c>
      <c r="X33" s="153">
        <v>119</v>
      </c>
      <c r="Y33" s="154">
        <v>6.9999999999999999E-4</v>
      </c>
      <c r="AA33" s="203">
        <v>107623</v>
      </c>
      <c r="AB33" s="203">
        <v>0</v>
      </c>
    </row>
    <row r="34" spans="1:28" x14ac:dyDescent="0.25">
      <c r="A34" s="150"/>
      <c r="B34" s="151" t="s">
        <v>48</v>
      </c>
      <c r="C34" s="152">
        <v>191</v>
      </c>
      <c r="D34" s="152">
        <v>17</v>
      </c>
      <c r="E34" s="152">
        <v>1756</v>
      </c>
      <c r="F34" s="152">
        <v>565</v>
      </c>
      <c r="G34" s="152">
        <v>9</v>
      </c>
      <c r="H34" s="152">
        <v>6070</v>
      </c>
      <c r="I34" s="152">
        <v>893</v>
      </c>
      <c r="J34" s="152">
        <v>0</v>
      </c>
      <c r="K34" s="152">
        <v>0</v>
      </c>
      <c r="L34" s="152">
        <v>8</v>
      </c>
      <c r="M34" s="152">
        <v>0</v>
      </c>
      <c r="N34" s="152">
        <v>5</v>
      </c>
      <c r="O34" s="152">
        <v>9514</v>
      </c>
      <c r="P34" s="145"/>
      <c r="Q34" s="153">
        <v>9514</v>
      </c>
      <c r="R34" s="154">
        <v>4.0000000000000002E-4</v>
      </c>
      <c r="S34" s="153">
        <v>2321</v>
      </c>
      <c r="T34" s="154">
        <v>4.0000000000000002E-4</v>
      </c>
      <c r="U34" s="155"/>
      <c r="V34" s="153">
        <v>9509</v>
      </c>
      <c r="W34" s="154">
        <v>4.0000000000000002E-4</v>
      </c>
      <c r="X34" s="153">
        <v>5</v>
      </c>
      <c r="Y34" s="154">
        <v>0</v>
      </c>
      <c r="AA34" s="203">
        <v>9514</v>
      </c>
      <c r="AB34" s="203">
        <v>0</v>
      </c>
    </row>
    <row r="35" spans="1:28" x14ac:dyDescent="0.25">
      <c r="A35" s="150"/>
      <c r="B35" s="151" t="s">
        <v>49</v>
      </c>
      <c r="C35" s="152">
        <v>36829</v>
      </c>
      <c r="D35" s="152">
        <v>2481</v>
      </c>
      <c r="E35" s="152">
        <v>236104</v>
      </c>
      <c r="F35" s="152">
        <v>88608</v>
      </c>
      <c r="G35" s="152">
        <v>1415</v>
      </c>
      <c r="H35" s="152">
        <v>898423</v>
      </c>
      <c r="I35" s="152">
        <v>132189</v>
      </c>
      <c r="J35" s="152">
        <v>15</v>
      </c>
      <c r="K35" s="152">
        <v>568</v>
      </c>
      <c r="L35" s="152">
        <v>919</v>
      </c>
      <c r="M35" s="152">
        <v>0</v>
      </c>
      <c r="N35" s="152">
        <v>3233</v>
      </c>
      <c r="O35" s="152">
        <v>1400784</v>
      </c>
      <c r="P35" s="145"/>
      <c r="Q35" s="153">
        <v>1400784</v>
      </c>
      <c r="R35" s="154">
        <v>6.4299999999999996E-2</v>
      </c>
      <c r="S35" s="153">
        <v>324712</v>
      </c>
      <c r="T35" s="154">
        <v>6.0900000000000003E-2</v>
      </c>
      <c r="U35" s="155"/>
      <c r="V35" s="153">
        <v>1397551</v>
      </c>
      <c r="W35" s="154">
        <v>6.4600000000000005E-2</v>
      </c>
      <c r="X35" s="153">
        <v>3233</v>
      </c>
      <c r="Y35" s="154">
        <v>1.9900000000000001E-2</v>
      </c>
      <c r="AA35" s="203">
        <v>1400784</v>
      </c>
      <c r="AB35" s="203">
        <v>0</v>
      </c>
    </row>
    <row r="36" spans="1:28" x14ac:dyDescent="0.25">
      <c r="A36" s="150"/>
      <c r="B36" s="151" t="s">
        <v>50</v>
      </c>
      <c r="C36" s="152">
        <v>39440</v>
      </c>
      <c r="D36" s="152">
        <v>800</v>
      </c>
      <c r="E36" s="152">
        <v>156600</v>
      </c>
      <c r="F36" s="152">
        <v>85960</v>
      </c>
      <c r="G36" s="152">
        <v>5008</v>
      </c>
      <c r="H36" s="152">
        <v>569078</v>
      </c>
      <c r="I36" s="152">
        <v>83731</v>
      </c>
      <c r="J36" s="152">
        <v>179</v>
      </c>
      <c r="K36" s="152">
        <v>941</v>
      </c>
      <c r="L36" s="152">
        <v>433</v>
      </c>
      <c r="M36" s="152">
        <v>0</v>
      </c>
      <c r="N36" s="152">
        <v>2561</v>
      </c>
      <c r="O36" s="152">
        <v>944731</v>
      </c>
      <c r="P36" s="145"/>
      <c r="Q36" s="153">
        <v>944731</v>
      </c>
      <c r="R36" s="154">
        <v>4.3299999999999998E-2</v>
      </c>
      <c r="S36" s="153">
        <v>242560</v>
      </c>
      <c r="T36" s="154">
        <v>4.5499999999999999E-2</v>
      </c>
      <c r="U36" s="155"/>
      <c r="V36" s="153">
        <v>942170</v>
      </c>
      <c r="W36" s="154">
        <v>4.36E-2</v>
      </c>
      <c r="X36" s="153">
        <v>2561</v>
      </c>
      <c r="Y36" s="154">
        <v>1.5699999999999999E-2</v>
      </c>
      <c r="AA36" s="203">
        <v>944731</v>
      </c>
      <c r="AB36" s="203">
        <v>0</v>
      </c>
    </row>
    <row r="37" spans="1:28" x14ac:dyDescent="0.25">
      <c r="A37" s="150"/>
      <c r="B37" s="151" t="s">
        <v>51</v>
      </c>
      <c r="C37" s="152">
        <v>668</v>
      </c>
      <c r="D37" s="152">
        <v>11</v>
      </c>
      <c r="E37" s="152">
        <v>5396</v>
      </c>
      <c r="F37" s="152">
        <v>1412</v>
      </c>
      <c r="G37" s="152">
        <v>38</v>
      </c>
      <c r="H37" s="152">
        <v>19084</v>
      </c>
      <c r="I37" s="152">
        <v>2808</v>
      </c>
      <c r="J37" s="152">
        <v>0</v>
      </c>
      <c r="K37" s="152">
        <v>10</v>
      </c>
      <c r="L37" s="152">
        <v>8</v>
      </c>
      <c r="M37" s="152">
        <v>10</v>
      </c>
      <c r="N37" s="152">
        <v>93</v>
      </c>
      <c r="O37" s="152">
        <v>29538</v>
      </c>
      <c r="P37" s="145"/>
      <c r="Q37" s="153">
        <v>29538</v>
      </c>
      <c r="R37" s="154">
        <v>1.4E-3</v>
      </c>
      <c r="S37" s="153">
        <v>6808</v>
      </c>
      <c r="T37" s="154">
        <v>1.2999999999999999E-3</v>
      </c>
      <c r="U37" s="155"/>
      <c r="V37" s="153">
        <v>29445</v>
      </c>
      <c r="W37" s="154">
        <v>1.4E-3</v>
      </c>
      <c r="X37" s="153">
        <v>93</v>
      </c>
      <c r="Y37" s="154">
        <v>5.9999999999999995E-4</v>
      </c>
      <c r="AA37" s="203">
        <v>29538</v>
      </c>
      <c r="AB37" s="203">
        <v>0</v>
      </c>
    </row>
    <row r="38" spans="1:28" x14ac:dyDescent="0.25">
      <c r="A38" s="150"/>
      <c r="B38" s="151" t="s">
        <v>52</v>
      </c>
      <c r="C38" s="152">
        <v>50641</v>
      </c>
      <c r="D38" s="152">
        <v>3697</v>
      </c>
      <c r="E38" s="152">
        <v>251933</v>
      </c>
      <c r="F38" s="152">
        <v>122518</v>
      </c>
      <c r="G38" s="152">
        <v>1310</v>
      </c>
      <c r="H38" s="152">
        <v>879769</v>
      </c>
      <c r="I38" s="152">
        <v>129445</v>
      </c>
      <c r="J38" s="152">
        <v>10</v>
      </c>
      <c r="K38" s="152">
        <v>356</v>
      </c>
      <c r="L38" s="152">
        <v>1975</v>
      </c>
      <c r="M38" s="152">
        <v>0</v>
      </c>
      <c r="N38" s="152">
        <v>174</v>
      </c>
      <c r="O38" s="152">
        <v>1441828</v>
      </c>
      <c r="P38" s="145"/>
      <c r="Q38" s="153">
        <v>1441828</v>
      </c>
      <c r="R38" s="156">
        <v>6.6100000000000006E-2</v>
      </c>
      <c r="S38" s="153">
        <v>374451</v>
      </c>
      <c r="T38" s="154">
        <v>7.0300000000000001E-2</v>
      </c>
      <c r="U38" s="155"/>
      <c r="V38" s="153">
        <v>1441654</v>
      </c>
      <c r="W38" s="154">
        <v>6.6600000000000006E-2</v>
      </c>
      <c r="X38" s="153">
        <v>174</v>
      </c>
      <c r="Y38" s="154">
        <v>1.1000000000000001E-3</v>
      </c>
      <c r="AA38" s="203">
        <v>1441828</v>
      </c>
      <c r="AB38" s="203">
        <v>0</v>
      </c>
    </row>
    <row r="39" spans="1:28" x14ac:dyDescent="0.25">
      <c r="A39" s="150"/>
      <c r="B39" s="151" t="s">
        <v>53</v>
      </c>
      <c r="C39" s="152">
        <v>36402</v>
      </c>
      <c r="D39" s="152">
        <v>1095</v>
      </c>
      <c r="E39" s="152">
        <v>280924</v>
      </c>
      <c r="F39" s="152">
        <v>96503</v>
      </c>
      <c r="G39" s="152">
        <v>4769</v>
      </c>
      <c r="H39" s="152">
        <v>923378</v>
      </c>
      <c r="I39" s="152">
        <v>135861</v>
      </c>
      <c r="J39" s="152">
        <v>296</v>
      </c>
      <c r="K39" s="152">
        <v>529</v>
      </c>
      <c r="L39" s="152">
        <v>525</v>
      </c>
      <c r="M39" s="152">
        <v>0</v>
      </c>
      <c r="N39" s="152">
        <v>4830</v>
      </c>
      <c r="O39" s="152">
        <v>1485112</v>
      </c>
      <c r="P39" s="145"/>
      <c r="Q39" s="153">
        <v>1485112</v>
      </c>
      <c r="R39" s="154">
        <v>6.8099999999999994E-2</v>
      </c>
      <c r="S39" s="153">
        <v>377427</v>
      </c>
      <c r="T39" s="154">
        <v>7.0800000000000002E-2</v>
      </c>
      <c r="U39" s="155"/>
      <c r="V39" s="153">
        <v>1480282</v>
      </c>
      <c r="W39" s="154">
        <v>6.8400000000000002E-2</v>
      </c>
      <c r="X39" s="153">
        <v>4830</v>
      </c>
      <c r="Y39" s="154">
        <v>2.9700000000000001E-2</v>
      </c>
      <c r="AA39" s="203">
        <v>1485112</v>
      </c>
      <c r="AB39" s="203">
        <v>0</v>
      </c>
    </row>
    <row r="40" spans="1:28" x14ac:dyDescent="0.25">
      <c r="A40" s="150"/>
      <c r="B40" s="151" t="s">
        <v>54</v>
      </c>
      <c r="C40" s="152">
        <v>5668</v>
      </c>
      <c r="D40" s="152">
        <v>369</v>
      </c>
      <c r="E40" s="152">
        <v>71672</v>
      </c>
      <c r="F40" s="152">
        <v>29063</v>
      </c>
      <c r="G40" s="152">
        <v>2048</v>
      </c>
      <c r="H40" s="152">
        <v>220035</v>
      </c>
      <c r="I40" s="152">
        <v>32375</v>
      </c>
      <c r="J40" s="152">
        <v>14</v>
      </c>
      <c r="K40" s="152">
        <v>294</v>
      </c>
      <c r="L40" s="152">
        <v>311</v>
      </c>
      <c r="M40" s="152">
        <v>0</v>
      </c>
      <c r="N40" s="152">
        <v>5410</v>
      </c>
      <c r="O40" s="152">
        <v>367259</v>
      </c>
      <c r="P40" s="145"/>
      <c r="Q40" s="153">
        <v>367259</v>
      </c>
      <c r="R40" s="154">
        <v>1.6899999999999998E-2</v>
      </c>
      <c r="S40" s="153">
        <v>100735</v>
      </c>
      <c r="T40" s="154">
        <v>1.89E-2</v>
      </c>
      <c r="U40" s="155"/>
      <c r="V40" s="153">
        <v>361849</v>
      </c>
      <c r="W40" s="154">
        <v>1.67E-2</v>
      </c>
      <c r="X40" s="153">
        <v>5410</v>
      </c>
      <c r="Y40" s="154">
        <v>3.3300000000000003E-2</v>
      </c>
      <c r="AA40" s="203">
        <v>367259</v>
      </c>
      <c r="AB40" s="203">
        <v>0</v>
      </c>
    </row>
    <row r="41" spans="1:28" x14ac:dyDescent="0.25">
      <c r="A41" s="150"/>
      <c r="B41" s="151" t="s">
        <v>55</v>
      </c>
      <c r="C41" s="152">
        <v>17228</v>
      </c>
      <c r="D41" s="152">
        <v>783</v>
      </c>
      <c r="E41" s="152">
        <v>77869</v>
      </c>
      <c r="F41" s="152">
        <v>42363</v>
      </c>
      <c r="G41" s="152">
        <v>783</v>
      </c>
      <c r="H41" s="152">
        <v>295212</v>
      </c>
      <c r="I41" s="152">
        <v>43436</v>
      </c>
      <c r="J41" s="152">
        <v>7</v>
      </c>
      <c r="K41" s="152">
        <v>121</v>
      </c>
      <c r="L41" s="152">
        <v>268</v>
      </c>
      <c r="M41" s="152">
        <v>0</v>
      </c>
      <c r="N41" s="152">
        <v>366</v>
      </c>
      <c r="O41" s="152">
        <v>478436</v>
      </c>
      <c r="P41" s="145"/>
      <c r="Q41" s="153">
        <v>478436</v>
      </c>
      <c r="R41" s="154">
        <v>2.1999999999999999E-2</v>
      </c>
      <c r="S41" s="153">
        <v>120232</v>
      </c>
      <c r="T41" s="156">
        <v>2.2599999999999999E-2</v>
      </c>
      <c r="U41" s="155"/>
      <c r="V41" s="153">
        <v>478070</v>
      </c>
      <c r="W41" s="154">
        <v>2.2100000000000002E-2</v>
      </c>
      <c r="X41" s="153">
        <v>366</v>
      </c>
      <c r="Y41" s="156">
        <v>2.3E-3</v>
      </c>
      <c r="AA41" s="203">
        <v>478436</v>
      </c>
      <c r="AB41" s="203">
        <v>0</v>
      </c>
    </row>
    <row r="42" spans="1:28" x14ac:dyDescent="0.25">
      <c r="A42" s="150"/>
      <c r="B42" s="151" t="s">
        <v>56</v>
      </c>
      <c r="C42" s="152">
        <v>1925</v>
      </c>
      <c r="D42" s="152">
        <v>163</v>
      </c>
      <c r="E42" s="152">
        <v>20891</v>
      </c>
      <c r="F42" s="152">
        <v>4527</v>
      </c>
      <c r="G42" s="152">
        <v>84</v>
      </c>
      <c r="H42" s="152">
        <v>62786</v>
      </c>
      <c r="I42" s="152">
        <v>9238</v>
      </c>
      <c r="J42" s="152">
        <v>1</v>
      </c>
      <c r="K42" s="152">
        <v>9</v>
      </c>
      <c r="L42" s="152">
        <v>56</v>
      </c>
      <c r="M42" s="152">
        <v>0</v>
      </c>
      <c r="N42" s="152">
        <v>422</v>
      </c>
      <c r="O42" s="152">
        <v>100102</v>
      </c>
      <c r="P42" s="145"/>
      <c r="Q42" s="153">
        <v>100102</v>
      </c>
      <c r="R42" s="154">
        <v>4.5999999999999999E-3</v>
      </c>
      <c r="S42" s="153">
        <v>25418</v>
      </c>
      <c r="T42" s="154">
        <v>4.7999999999999996E-3</v>
      </c>
      <c r="U42" s="155"/>
      <c r="V42" s="153">
        <v>99680</v>
      </c>
      <c r="W42" s="154">
        <v>4.5999999999999999E-3</v>
      </c>
      <c r="X42" s="153">
        <v>422</v>
      </c>
      <c r="Y42" s="154">
        <v>2.5999999999999999E-3</v>
      </c>
      <c r="AA42" s="203">
        <v>100102</v>
      </c>
      <c r="AB42" s="203">
        <v>0</v>
      </c>
    </row>
    <row r="43" spans="1:28" x14ac:dyDescent="0.25">
      <c r="A43" s="150"/>
      <c r="B43" s="151" t="s">
        <v>57</v>
      </c>
      <c r="C43" s="152">
        <v>1159</v>
      </c>
      <c r="D43" s="152">
        <v>68</v>
      </c>
      <c r="E43" s="152">
        <v>25078</v>
      </c>
      <c r="F43" s="152">
        <v>6783</v>
      </c>
      <c r="G43" s="152">
        <v>538</v>
      </c>
      <c r="H43" s="152">
        <v>149670</v>
      </c>
      <c r="I43" s="152">
        <v>22022</v>
      </c>
      <c r="J43" s="152">
        <v>4</v>
      </c>
      <c r="K43" s="152">
        <v>375</v>
      </c>
      <c r="L43" s="152">
        <v>37</v>
      </c>
      <c r="M43" s="152">
        <v>0</v>
      </c>
      <c r="N43" s="152">
        <v>380</v>
      </c>
      <c r="O43" s="152">
        <v>206114</v>
      </c>
      <c r="P43" s="145"/>
      <c r="Q43" s="153">
        <v>206114</v>
      </c>
      <c r="R43" s="154">
        <v>9.4999999999999998E-3</v>
      </c>
      <c r="S43" s="153">
        <v>31861</v>
      </c>
      <c r="T43" s="154">
        <v>6.0000000000000001E-3</v>
      </c>
      <c r="U43" s="155"/>
      <c r="V43" s="153">
        <v>205734</v>
      </c>
      <c r="W43" s="154">
        <v>9.4999999999999998E-3</v>
      </c>
      <c r="X43" s="153">
        <v>380</v>
      </c>
      <c r="Y43" s="154">
        <v>2.3E-3</v>
      </c>
      <c r="AA43" s="203">
        <v>206114</v>
      </c>
      <c r="AB43" s="203">
        <v>0</v>
      </c>
    </row>
    <row r="44" spans="1:28" x14ac:dyDescent="0.25">
      <c r="A44" s="150"/>
      <c r="B44" s="151" t="s">
        <v>58</v>
      </c>
      <c r="C44" s="152">
        <v>5155</v>
      </c>
      <c r="D44" s="152">
        <v>245</v>
      </c>
      <c r="E44" s="152">
        <v>41825</v>
      </c>
      <c r="F44" s="152">
        <v>10880</v>
      </c>
      <c r="G44" s="152">
        <v>254</v>
      </c>
      <c r="H44" s="152">
        <v>155440</v>
      </c>
      <c r="I44" s="152">
        <v>22871</v>
      </c>
      <c r="J44" s="152">
        <v>1</v>
      </c>
      <c r="K44" s="152">
        <v>20</v>
      </c>
      <c r="L44" s="152">
        <v>54</v>
      </c>
      <c r="M44" s="152">
        <v>0</v>
      </c>
      <c r="N44" s="152">
        <v>258</v>
      </c>
      <c r="O44" s="152">
        <v>237003</v>
      </c>
      <c r="P44" s="145"/>
      <c r="Q44" s="153">
        <v>237003</v>
      </c>
      <c r="R44" s="154">
        <v>1.09E-2</v>
      </c>
      <c r="S44" s="153">
        <v>52705</v>
      </c>
      <c r="T44" s="154">
        <v>9.9000000000000008E-3</v>
      </c>
      <c r="U44" s="155"/>
      <c r="V44" s="153">
        <v>236745</v>
      </c>
      <c r="W44" s="154">
        <v>1.09E-2</v>
      </c>
      <c r="X44" s="153">
        <v>258</v>
      </c>
      <c r="Y44" s="154">
        <v>1.6000000000000001E-3</v>
      </c>
      <c r="AA44" s="203">
        <v>237003</v>
      </c>
      <c r="AB44" s="203">
        <v>0</v>
      </c>
    </row>
    <row r="45" spans="1:28" x14ac:dyDescent="0.25">
      <c r="A45" s="150"/>
      <c r="B45" s="151" t="s">
        <v>59</v>
      </c>
      <c r="C45" s="152">
        <v>11106</v>
      </c>
      <c r="D45" s="152">
        <v>435</v>
      </c>
      <c r="E45" s="152">
        <v>79207</v>
      </c>
      <c r="F45" s="152">
        <v>45183</v>
      </c>
      <c r="G45" s="152">
        <v>1601</v>
      </c>
      <c r="H45" s="152">
        <v>426265</v>
      </c>
      <c r="I45" s="152">
        <v>62718</v>
      </c>
      <c r="J45" s="152">
        <v>25</v>
      </c>
      <c r="K45" s="152">
        <v>1025</v>
      </c>
      <c r="L45" s="152">
        <v>244</v>
      </c>
      <c r="M45" s="152">
        <v>0</v>
      </c>
      <c r="N45" s="152">
        <v>6003</v>
      </c>
      <c r="O45" s="152">
        <v>633812</v>
      </c>
      <c r="P45" s="145"/>
      <c r="Q45" s="153">
        <v>633812</v>
      </c>
      <c r="R45" s="154">
        <v>2.9100000000000001E-2</v>
      </c>
      <c r="S45" s="153">
        <v>124390</v>
      </c>
      <c r="T45" s="154">
        <v>2.3300000000000001E-2</v>
      </c>
      <c r="U45" s="155"/>
      <c r="V45" s="153">
        <v>627809</v>
      </c>
      <c r="W45" s="154">
        <v>2.9000000000000001E-2</v>
      </c>
      <c r="X45" s="153">
        <v>6003</v>
      </c>
      <c r="Y45" s="154">
        <v>3.6900000000000002E-2</v>
      </c>
      <c r="AA45" s="203">
        <v>633812</v>
      </c>
      <c r="AB45" s="203">
        <v>0</v>
      </c>
    </row>
    <row r="46" spans="1:28" x14ac:dyDescent="0.25">
      <c r="A46" s="150"/>
      <c r="B46" s="151" t="s">
        <v>60</v>
      </c>
      <c r="C46" s="152">
        <v>1917</v>
      </c>
      <c r="D46" s="152">
        <v>65</v>
      </c>
      <c r="E46" s="152">
        <v>23581</v>
      </c>
      <c r="F46" s="152">
        <v>5792</v>
      </c>
      <c r="G46" s="152">
        <v>87</v>
      </c>
      <c r="H46" s="152">
        <v>77095</v>
      </c>
      <c r="I46" s="152">
        <v>11343</v>
      </c>
      <c r="J46" s="152">
        <v>1</v>
      </c>
      <c r="K46" s="152">
        <v>10</v>
      </c>
      <c r="L46" s="152">
        <v>29</v>
      </c>
      <c r="M46" s="152">
        <v>0</v>
      </c>
      <c r="N46" s="152">
        <v>248</v>
      </c>
      <c r="O46" s="152">
        <v>120168</v>
      </c>
      <c r="P46" s="145"/>
      <c r="Q46" s="153">
        <v>120168</v>
      </c>
      <c r="R46" s="154">
        <v>5.4999999999999997E-3</v>
      </c>
      <c r="S46" s="153">
        <v>29373</v>
      </c>
      <c r="T46" s="154">
        <v>5.4999999999999997E-3</v>
      </c>
      <c r="U46" s="155"/>
      <c r="V46" s="153">
        <v>119920</v>
      </c>
      <c r="W46" s="154">
        <v>5.4999999999999997E-3</v>
      </c>
      <c r="X46" s="153">
        <v>248</v>
      </c>
      <c r="Y46" s="154">
        <v>1.5E-3</v>
      </c>
      <c r="AA46" s="203">
        <v>120168</v>
      </c>
      <c r="AB46" s="203">
        <v>0</v>
      </c>
    </row>
    <row r="47" spans="1:28" x14ac:dyDescent="0.25">
      <c r="A47" s="150"/>
      <c r="B47" s="151" t="s">
        <v>61</v>
      </c>
      <c r="C47" s="152">
        <v>2909</v>
      </c>
      <c r="D47" s="152">
        <v>298</v>
      </c>
      <c r="E47" s="152">
        <v>20548</v>
      </c>
      <c r="F47" s="152">
        <v>9489</v>
      </c>
      <c r="G47" s="152">
        <v>48</v>
      </c>
      <c r="H47" s="152">
        <v>65112</v>
      </c>
      <c r="I47" s="152">
        <v>9580</v>
      </c>
      <c r="J47" s="152">
        <v>1</v>
      </c>
      <c r="K47" s="152">
        <v>2</v>
      </c>
      <c r="L47" s="152">
        <v>94</v>
      </c>
      <c r="M47" s="152">
        <v>14</v>
      </c>
      <c r="N47" s="152">
        <v>365</v>
      </c>
      <c r="O47" s="152">
        <v>108460</v>
      </c>
      <c r="P47" s="145"/>
      <c r="Q47" s="153">
        <v>108460</v>
      </c>
      <c r="R47" s="154">
        <v>5.0000000000000001E-3</v>
      </c>
      <c r="S47" s="153">
        <v>30037</v>
      </c>
      <c r="T47" s="154">
        <v>5.5999999999999999E-3</v>
      </c>
      <c r="U47" s="155"/>
      <c r="V47" s="153">
        <v>108095</v>
      </c>
      <c r="W47" s="154">
        <v>5.0000000000000001E-3</v>
      </c>
      <c r="X47" s="153">
        <v>365</v>
      </c>
      <c r="Y47" s="154">
        <v>2.2000000000000001E-3</v>
      </c>
      <c r="AA47" s="203">
        <v>108460</v>
      </c>
      <c r="AB47" s="203">
        <v>0</v>
      </c>
    </row>
    <row r="48" spans="1:28" x14ac:dyDescent="0.25">
      <c r="A48" s="150"/>
      <c r="B48" s="151" t="s">
        <v>62</v>
      </c>
      <c r="C48" s="152">
        <v>31</v>
      </c>
      <c r="D48" s="152">
        <v>7</v>
      </c>
      <c r="E48" s="152">
        <v>262</v>
      </c>
      <c r="F48" s="152">
        <v>67</v>
      </c>
      <c r="G48" s="152">
        <v>0</v>
      </c>
      <c r="H48" s="152">
        <v>765</v>
      </c>
      <c r="I48" s="152">
        <v>113</v>
      </c>
      <c r="J48" s="152">
        <v>0</v>
      </c>
      <c r="K48" s="152">
        <v>0</v>
      </c>
      <c r="L48" s="152">
        <v>1</v>
      </c>
      <c r="M48" s="152">
        <v>0</v>
      </c>
      <c r="N48" s="152">
        <v>5</v>
      </c>
      <c r="O48" s="152">
        <v>1251</v>
      </c>
      <c r="P48" s="145"/>
      <c r="Q48" s="153">
        <v>1251</v>
      </c>
      <c r="R48" s="154">
        <v>1E-4</v>
      </c>
      <c r="S48" s="153">
        <v>329</v>
      </c>
      <c r="T48" s="154">
        <v>1E-4</v>
      </c>
      <c r="U48" s="155"/>
      <c r="V48" s="153">
        <v>1246</v>
      </c>
      <c r="W48" s="154">
        <v>1E-4</v>
      </c>
      <c r="X48" s="153">
        <v>5</v>
      </c>
      <c r="Y48" s="154">
        <v>0</v>
      </c>
      <c r="AA48" s="203">
        <v>1251</v>
      </c>
      <c r="AB48" s="203">
        <v>0</v>
      </c>
    </row>
    <row r="49" spans="1:28" x14ac:dyDescent="0.25">
      <c r="A49" s="150"/>
      <c r="B49" s="151" t="s">
        <v>63</v>
      </c>
      <c r="C49" s="152">
        <v>743</v>
      </c>
      <c r="D49" s="152">
        <v>65</v>
      </c>
      <c r="E49" s="152">
        <v>6345</v>
      </c>
      <c r="F49" s="152">
        <v>2977</v>
      </c>
      <c r="G49" s="152">
        <v>15</v>
      </c>
      <c r="H49" s="152">
        <v>17969</v>
      </c>
      <c r="I49" s="152">
        <v>2644</v>
      </c>
      <c r="J49" s="152">
        <v>0</v>
      </c>
      <c r="K49" s="152">
        <v>0</v>
      </c>
      <c r="L49" s="152">
        <v>36</v>
      </c>
      <c r="M49" s="152">
        <v>1</v>
      </c>
      <c r="N49" s="152">
        <v>24</v>
      </c>
      <c r="O49" s="152">
        <v>30819</v>
      </c>
      <c r="P49" s="145"/>
      <c r="Q49" s="153">
        <v>30819</v>
      </c>
      <c r="R49" s="154">
        <v>1.4E-3</v>
      </c>
      <c r="S49" s="153">
        <v>9322</v>
      </c>
      <c r="T49" s="154">
        <v>1.6999999999999999E-3</v>
      </c>
      <c r="U49" s="155"/>
      <c r="V49" s="153">
        <v>30795</v>
      </c>
      <c r="W49" s="154">
        <v>1.4E-3</v>
      </c>
      <c r="X49" s="153">
        <v>24</v>
      </c>
      <c r="Y49" s="154">
        <v>1E-4</v>
      </c>
      <c r="AA49" s="203">
        <v>30819</v>
      </c>
      <c r="AB49" s="203">
        <v>0</v>
      </c>
    </row>
    <row r="50" spans="1:28" x14ac:dyDescent="0.25">
      <c r="A50" s="150"/>
      <c r="B50" s="151" t="s">
        <v>64</v>
      </c>
      <c r="C50" s="152">
        <v>5490</v>
      </c>
      <c r="D50" s="152">
        <v>211</v>
      </c>
      <c r="E50" s="152">
        <v>35685</v>
      </c>
      <c r="F50" s="152">
        <v>14813</v>
      </c>
      <c r="G50" s="152">
        <v>269</v>
      </c>
      <c r="H50" s="152">
        <v>127472</v>
      </c>
      <c r="I50" s="152">
        <v>18755</v>
      </c>
      <c r="J50" s="152">
        <v>1</v>
      </c>
      <c r="K50" s="152">
        <v>101</v>
      </c>
      <c r="L50" s="152">
        <v>105</v>
      </c>
      <c r="M50" s="152">
        <v>38</v>
      </c>
      <c r="N50" s="152">
        <v>362</v>
      </c>
      <c r="O50" s="152">
        <v>203302</v>
      </c>
      <c r="P50" s="145"/>
      <c r="Q50" s="153">
        <v>203302</v>
      </c>
      <c r="R50" s="154">
        <v>9.2999999999999992E-3</v>
      </c>
      <c r="S50" s="153">
        <v>50498</v>
      </c>
      <c r="T50" s="154">
        <v>9.4999999999999998E-3</v>
      </c>
      <c r="U50" s="155"/>
      <c r="V50" s="153">
        <v>202940</v>
      </c>
      <c r="W50" s="154">
        <v>9.4000000000000004E-3</v>
      </c>
      <c r="X50" s="153">
        <v>362</v>
      </c>
      <c r="Y50" s="154">
        <v>2.2000000000000001E-3</v>
      </c>
      <c r="AA50" s="203">
        <v>203302</v>
      </c>
      <c r="AB50" s="203">
        <v>0</v>
      </c>
    </row>
    <row r="51" spans="1:28" x14ac:dyDescent="0.25">
      <c r="A51" s="150"/>
      <c r="B51" s="151" t="s">
        <v>65</v>
      </c>
      <c r="C51" s="152">
        <v>2595</v>
      </c>
      <c r="D51" s="152">
        <v>186</v>
      </c>
      <c r="E51" s="152">
        <v>28667</v>
      </c>
      <c r="F51" s="152">
        <v>7900</v>
      </c>
      <c r="G51" s="152">
        <v>433</v>
      </c>
      <c r="H51" s="152">
        <v>124171</v>
      </c>
      <c r="I51" s="152">
        <v>18270</v>
      </c>
      <c r="J51" s="152">
        <v>16</v>
      </c>
      <c r="K51" s="152">
        <v>51</v>
      </c>
      <c r="L51" s="152">
        <v>82</v>
      </c>
      <c r="M51" s="152">
        <v>87</v>
      </c>
      <c r="N51" s="152">
        <v>282</v>
      </c>
      <c r="O51" s="152">
        <v>182740</v>
      </c>
      <c r="P51" s="145"/>
      <c r="Q51" s="153">
        <v>182740</v>
      </c>
      <c r="R51" s="154">
        <v>8.3999999999999995E-3</v>
      </c>
      <c r="S51" s="153">
        <v>36567</v>
      </c>
      <c r="T51" s="154">
        <v>6.8999999999999999E-3</v>
      </c>
      <c r="U51" s="155"/>
      <c r="V51" s="153">
        <v>182458</v>
      </c>
      <c r="W51" s="154">
        <v>8.3999999999999995E-3</v>
      </c>
      <c r="X51" s="153">
        <v>282</v>
      </c>
      <c r="Y51" s="154">
        <v>1.6999999999999999E-3</v>
      </c>
      <c r="AA51" s="203">
        <v>182740</v>
      </c>
      <c r="AB51" s="203">
        <v>0</v>
      </c>
    </row>
    <row r="52" spans="1:28" x14ac:dyDescent="0.25">
      <c r="A52" s="150"/>
      <c r="B52" s="151" t="s">
        <v>66</v>
      </c>
      <c r="C52" s="152">
        <v>13635</v>
      </c>
      <c r="D52" s="152">
        <v>414</v>
      </c>
      <c r="E52" s="152">
        <v>61099</v>
      </c>
      <c r="F52" s="152">
        <v>30420</v>
      </c>
      <c r="G52" s="152">
        <v>423</v>
      </c>
      <c r="H52" s="152">
        <v>236738</v>
      </c>
      <c r="I52" s="152">
        <v>34832</v>
      </c>
      <c r="J52" s="152">
        <v>19</v>
      </c>
      <c r="K52" s="152">
        <v>123</v>
      </c>
      <c r="L52" s="152">
        <v>95</v>
      </c>
      <c r="M52" s="152">
        <v>0</v>
      </c>
      <c r="N52" s="152">
        <v>213</v>
      </c>
      <c r="O52" s="152">
        <v>378011</v>
      </c>
      <c r="P52" s="145"/>
      <c r="Q52" s="153">
        <v>378011</v>
      </c>
      <c r="R52" s="154">
        <v>1.7299999999999999E-2</v>
      </c>
      <c r="S52" s="153">
        <v>91519</v>
      </c>
      <c r="T52" s="154">
        <v>1.72E-2</v>
      </c>
      <c r="U52" s="155"/>
      <c r="V52" s="153">
        <v>377798</v>
      </c>
      <c r="W52" s="154">
        <v>1.7500000000000002E-2</v>
      </c>
      <c r="X52" s="153">
        <v>213</v>
      </c>
      <c r="Y52" s="154">
        <v>1.4E-3</v>
      </c>
      <c r="AA52" s="203">
        <v>378011</v>
      </c>
      <c r="AB52" s="203">
        <v>0</v>
      </c>
    </row>
    <row r="53" spans="1:28" x14ac:dyDescent="0.25">
      <c r="A53" s="150"/>
      <c r="B53" s="151" t="s">
        <v>67</v>
      </c>
      <c r="C53" s="152">
        <v>2820</v>
      </c>
      <c r="D53" s="152">
        <v>93</v>
      </c>
      <c r="E53" s="152">
        <v>9177</v>
      </c>
      <c r="F53" s="152">
        <v>5451</v>
      </c>
      <c r="G53" s="152">
        <v>152</v>
      </c>
      <c r="H53" s="152">
        <v>41364</v>
      </c>
      <c r="I53" s="152">
        <v>6086</v>
      </c>
      <c r="J53" s="152">
        <v>5</v>
      </c>
      <c r="K53" s="152">
        <v>18</v>
      </c>
      <c r="L53" s="152">
        <v>6</v>
      </c>
      <c r="M53" s="152">
        <v>49</v>
      </c>
      <c r="N53" s="152">
        <v>9</v>
      </c>
      <c r="O53" s="152">
        <v>65230</v>
      </c>
      <c r="P53" s="145"/>
      <c r="Q53" s="153">
        <v>65230</v>
      </c>
      <c r="R53" s="154">
        <v>3.0000000000000001E-3</v>
      </c>
      <c r="S53" s="153">
        <v>14628</v>
      </c>
      <c r="T53" s="154">
        <v>2.7000000000000001E-3</v>
      </c>
      <c r="U53" s="155"/>
      <c r="V53" s="153">
        <v>65221</v>
      </c>
      <c r="W53" s="154">
        <v>3.0000000000000001E-3</v>
      </c>
      <c r="X53" s="153">
        <v>9</v>
      </c>
      <c r="Y53" s="154">
        <v>1E-4</v>
      </c>
      <c r="AA53" s="203">
        <v>65230</v>
      </c>
      <c r="AB53" s="203">
        <v>0</v>
      </c>
    </row>
    <row r="54" spans="1:28" x14ac:dyDescent="0.25">
      <c r="A54" s="150"/>
      <c r="B54" s="151" t="s">
        <v>68</v>
      </c>
      <c r="C54" s="152">
        <v>1223</v>
      </c>
      <c r="D54" s="152">
        <v>96</v>
      </c>
      <c r="E54" s="152">
        <v>8426</v>
      </c>
      <c r="F54" s="152">
        <v>3550</v>
      </c>
      <c r="G54" s="152">
        <v>70</v>
      </c>
      <c r="H54" s="152">
        <v>28664</v>
      </c>
      <c r="I54" s="152">
        <v>4218</v>
      </c>
      <c r="J54" s="152">
        <v>0</v>
      </c>
      <c r="K54" s="152">
        <v>0</v>
      </c>
      <c r="L54" s="152">
        <v>7</v>
      </c>
      <c r="M54" s="152">
        <v>5</v>
      </c>
      <c r="N54" s="152">
        <v>35</v>
      </c>
      <c r="O54" s="152">
        <v>46294</v>
      </c>
      <c r="P54" s="145"/>
      <c r="Q54" s="153">
        <v>46294</v>
      </c>
      <c r="R54" s="154">
        <v>2.0999999999999999E-3</v>
      </c>
      <c r="S54" s="153">
        <v>11976</v>
      </c>
      <c r="T54" s="154">
        <v>2.2000000000000001E-3</v>
      </c>
      <c r="U54" s="155"/>
      <c r="V54" s="153">
        <v>46259</v>
      </c>
      <c r="W54" s="154">
        <v>2.0999999999999999E-3</v>
      </c>
      <c r="X54" s="153">
        <v>35</v>
      </c>
      <c r="Y54" s="154">
        <v>2.0000000000000001E-4</v>
      </c>
      <c r="AA54" s="203">
        <v>46294</v>
      </c>
      <c r="AB54" s="203">
        <v>0</v>
      </c>
    </row>
    <row r="55" spans="1:28" x14ac:dyDescent="0.25">
      <c r="A55" s="150"/>
      <c r="B55" s="151" t="s">
        <v>69</v>
      </c>
      <c r="C55" s="152">
        <v>379</v>
      </c>
      <c r="D55" s="152">
        <v>11</v>
      </c>
      <c r="E55" s="152">
        <v>2187</v>
      </c>
      <c r="F55" s="152">
        <v>901</v>
      </c>
      <c r="G55" s="152">
        <v>8</v>
      </c>
      <c r="H55" s="152">
        <v>5397</v>
      </c>
      <c r="I55" s="152">
        <v>794</v>
      </c>
      <c r="J55" s="152">
        <v>0</v>
      </c>
      <c r="K55" s="152">
        <v>0</v>
      </c>
      <c r="L55" s="152">
        <v>2</v>
      </c>
      <c r="M55" s="152">
        <v>1</v>
      </c>
      <c r="N55" s="152">
        <v>24</v>
      </c>
      <c r="O55" s="152">
        <v>9704</v>
      </c>
      <c r="P55" s="145"/>
      <c r="Q55" s="153">
        <v>9704</v>
      </c>
      <c r="R55" s="154">
        <v>4.0000000000000002E-4</v>
      </c>
      <c r="S55" s="153">
        <v>3088</v>
      </c>
      <c r="T55" s="154">
        <v>5.9999999999999995E-4</v>
      </c>
      <c r="U55" s="155"/>
      <c r="V55" s="153">
        <v>9680</v>
      </c>
      <c r="W55" s="154">
        <v>4.0000000000000002E-4</v>
      </c>
      <c r="X55" s="153">
        <v>24</v>
      </c>
      <c r="Y55" s="154">
        <v>1E-4</v>
      </c>
      <c r="AA55" s="203">
        <v>9704</v>
      </c>
      <c r="AB55" s="203">
        <v>0</v>
      </c>
    </row>
    <row r="56" spans="1:28" x14ac:dyDescent="0.25">
      <c r="A56" s="150"/>
      <c r="B56" s="151" t="s">
        <v>70</v>
      </c>
      <c r="C56" s="152">
        <v>21099</v>
      </c>
      <c r="D56" s="152">
        <v>643</v>
      </c>
      <c r="E56" s="152">
        <v>85724</v>
      </c>
      <c r="F56" s="152">
        <v>40949</v>
      </c>
      <c r="G56" s="152">
        <v>1124</v>
      </c>
      <c r="H56" s="152">
        <v>255448</v>
      </c>
      <c r="I56" s="152">
        <v>37585</v>
      </c>
      <c r="J56" s="152">
        <v>0</v>
      </c>
      <c r="K56" s="152">
        <v>123</v>
      </c>
      <c r="L56" s="152">
        <v>344</v>
      </c>
      <c r="M56" s="152">
        <v>0</v>
      </c>
      <c r="N56" s="152">
        <v>251</v>
      </c>
      <c r="O56" s="152">
        <v>443290</v>
      </c>
      <c r="P56" s="145"/>
      <c r="Q56" s="153">
        <v>443290</v>
      </c>
      <c r="R56" s="154">
        <v>2.0299999999999999E-2</v>
      </c>
      <c r="S56" s="153">
        <v>126673</v>
      </c>
      <c r="T56" s="154">
        <v>2.3800000000000002E-2</v>
      </c>
      <c r="U56" s="155"/>
      <c r="V56" s="153">
        <v>443039</v>
      </c>
      <c r="W56" s="154">
        <v>2.0500000000000001E-2</v>
      </c>
      <c r="X56" s="153">
        <v>251</v>
      </c>
      <c r="Y56" s="154">
        <v>1.5E-3</v>
      </c>
      <c r="AA56" s="203">
        <v>443290</v>
      </c>
      <c r="AB56" s="203">
        <v>0</v>
      </c>
    </row>
    <row r="57" spans="1:28" x14ac:dyDescent="0.25">
      <c r="A57" s="150"/>
      <c r="B57" s="151" t="s">
        <v>71</v>
      </c>
      <c r="C57" s="152">
        <v>496</v>
      </c>
      <c r="D57" s="152">
        <v>44</v>
      </c>
      <c r="E57" s="152">
        <v>4914</v>
      </c>
      <c r="F57" s="152">
        <v>1548</v>
      </c>
      <c r="G57" s="152">
        <v>11</v>
      </c>
      <c r="H57" s="152">
        <v>14157</v>
      </c>
      <c r="I57" s="152">
        <v>2083</v>
      </c>
      <c r="J57" s="152">
        <v>0</v>
      </c>
      <c r="K57" s="152">
        <v>0</v>
      </c>
      <c r="L57" s="152">
        <v>6</v>
      </c>
      <c r="M57" s="152">
        <v>2</v>
      </c>
      <c r="N57" s="152">
        <v>3</v>
      </c>
      <c r="O57" s="152">
        <v>23264</v>
      </c>
      <c r="P57" s="145"/>
      <c r="Q57" s="153">
        <v>23264</v>
      </c>
      <c r="R57" s="154">
        <v>1.1000000000000001E-3</v>
      </c>
      <c r="S57" s="153">
        <v>6462</v>
      </c>
      <c r="T57" s="154">
        <v>1.1999999999999999E-3</v>
      </c>
      <c r="U57" s="155"/>
      <c r="V57" s="153">
        <v>23261</v>
      </c>
      <c r="W57" s="154">
        <v>1.1000000000000001E-3</v>
      </c>
      <c r="X57" s="153">
        <v>3</v>
      </c>
      <c r="Y57" s="154">
        <v>0</v>
      </c>
      <c r="AA57" s="203">
        <v>23264</v>
      </c>
      <c r="AB57" s="203">
        <v>0</v>
      </c>
    </row>
    <row r="58" spans="1:28" x14ac:dyDescent="0.25">
      <c r="A58" s="150"/>
      <c r="B58" s="151" t="s">
        <v>72</v>
      </c>
      <c r="C58" s="152">
        <v>5805</v>
      </c>
      <c r="D58" s="152">
        <v>283</v>
      </c>
      <c r="E58" s="152">
        <v>58435</v>
      </c>
      <c r="F58" s="152">
        <v>15457</v>
      </c>
      <c r="G58" s="152">
        <v>530</v>
      </c>
      <c r="H58" s="152">
        <v>234403</v>
      </c>
      <c r="I58" s="152">
        <v>34489</v>
      </c>
      <c r="J58" s="152">
        <v>1</v>
      </c>
      <c r="K58" s="152">
        <v>107</v>
      </c>
      <c r="L58" s="152">
        <v>462</v>
      </c>
      <c r="M58" s="152">
        <v>0</v>
      </c>
      <c r="N58" s="152">
        <v>61</v>
      </c>
      <c r="O58" s="152">
        <v>350033</v>
      </c>
      <c r="P58" s="145"/>
      <c r="Q58" s="153">
        <v>350033</v>
      </c>
      <c r="R58" s="156">
        <v>1.6E-2</v>
      </c>
      <c r="S58" s="153">
        <v>73892</v>
      </c>
      <c r="T58" s="154">
        <v>1.3899999999999999E-2</v>
      </c>
      <c r="U58" s="155"/>
      <c r="V58" s="153">
        <v>349972</v>
      </c>
      <c r="W58" s="154">
        <v>1.6199999999999999E-2</v>
      </c>
      <c r="X58" s="153">
        <v>61</v>
      </c>
      <c r="Y58" s="154">
        <v>4.0000000000000002E-4</v>
      </c>
      <c r="AA58" s="203">
        <v>350033</v>
      </c>
      <c r="AB58" s="203">
        <v>0</v>
      </c>
    </row>
    <row r="59" spans="1:28" x14ac:dyDescent="0.25">
      <c r="A59" s="150"/>
      <c r="B59" s="151" t="s">
        <v>73</v>
      </c>
      <c r="C59" s="152">
        <v>2433</v>
      </c>
      <c r="D59" s="152">
        <v>166</v>
      </c>
      <c r="E59" s="152">
        <v>18981</v>
      </c>
      <c r="F59" s="152">
        <v>6124</v>
      </c>
      <c r="G59" s="152">
        <v>328</v>
      </c>
      <c r="H59" s="152">
        <v>56652</v>
      </c>
      <c r="I59" s="152">
        <v>8336</v>
      </c>
      <c r="J59" s="152">
        <v>6</v>
      </c>
      <c r="K59" s="152">
        <v>65</v>
      </c>
      <c r="L59" s="152">
        <v>64</v>
      </c>
      <c r="M59" s="152">
        <v>3</v>
      </c>
      <c r="N59" s="152">
        <v>23</v>
      </c>
      <c r="O59" s="152">
        <v>93181</v>
      </c>
      <c r="P59" s="145"/>
      <c r="Q59" s="153">
        <v>93181</v>
      </c>
      <c r="R59" s="154">
        <v>4.3E-3</v>
      </c>
      <c r="S59" s="153">
        <v>25105</v>
      </c>
      <c r="T59" s="154">
        <v>4.7000000000000002E-3</v>
      </c>
      <c r="U59" s="155"/>
      <c r="V59" s="153">
        <v>93158</v>
      </c>
      <c r="W59" s="154">
        <v>4.3E-3</v>
      </c>
      <c r="X59" s="153">
        <v>23</v>
      </c>
      <c r="Y59" s="154">
        <v>1E-4</v>
      </c>
      <c r="AA59" s="203">
        <v>93181</v>
      </c>
      <c r="AB59" s="203">
        <v>0</v>
      </c>
    </row>
    <row r="60" spans="1:28" x14ac:dyDescent="0.25">
      <c r="A60" s="150"/>
      <c r="B60" s="151" t="s">
        <v>74</v>
      </c>
      <c r="C60" s="152">
        <v>2707</v>
      </c>
      <c r="D60" s="152">
        <v>89</v>
      </c>
      <c r="E60" s="152">
        <v>12104</v>
      </c>
      <c r="F60" s="152">
        <v>6499</v>
      </c>
      <c r="G60" s="152">
        <v>154</v>
      </c>
      <c r="H60" s="152">
        <v>33999</v>
      </c>
      <c r="I60" s="152">
        <v>5002</v>
      </c>
      <c r="J60" s="152">
        <v>2</v>
      </c>
      <c r="K60" s="152">
        <v>4</v>
      </c>
      <c r="L60" s="152">
        <v>7</v>
      </c>
      <c r="M60" s="152">
        <v>4</v>
      </c>
      <c r="N60" s="152">
        <v>27</v>
      </c>
      <c r="O60" s="152">
        <v>60598</v>
      </c>
      <c r="P60" s="145"/>
      <c r="Q60" s="153">
        <v>60598</v>
      </c>
      <c r="R60" s="154">
        <v>2.8E-3</v>
      </c>
      <c r="S60" s="153">
        <v>18603</v>
      </c>
      <c r="T60" s="154">
        <v>3.5000000000000001E-3</v>
      </c>
      <c r="U60" s="155"/>
      <c r="V60" s="153">
        <v>60571</v>
      </c>
      <c r="W60" s="154">
        <v>2.8E-3</v>
      </c>
      <c r="X60" s="153">
        <v>27</v>
      </c>
      <c r="Y60" s="154">
        <v>2.0000000000000001E-4</v>
      </c>
      <c r="AA60" s="203">
        <v>60598</v>
      </c>
      <c r="AB60" s="203">
        <v>0</v>
      </c>
    </row>
    <row r="61" spans="1:28" x14ac:dyDescent="0.25">
      <c r="B61" s="145"/>
      <c r="C61" s="158">
        <v>633046</v>
      </c>
      <c r="D61" s="158">
        <v>27601</v>
      </c>
      <c r="E61" s="158">
        <v>3564161</v>
      </c>
      <c r="F61" s="158">
        <v>1763811</v>
      </c>
      <c r="G61" s="158">
        <v>55807</v>
      </c>
      <c r="H61" s="158">
        <v>13557688</v>
      </c>
      <c r="I61" s="158">
        <v>1994810</v>
      </c>
      <c r="J61" s="158">
        <v>954</v>
      </c>
      <c r="K61" s="158">
        <v>15826</v>
      </c>
      <c r="L61" s="158">
        <v>17616</v>
      </c>
      <c r="M61" s="158">
        <v>532</v>
      </c>
      <c r="N61" s="158">
        <v>162697</v>
      </c>
      <c r="O61" s="158">
        <v>21794549</v>
      </c>
      <c r="P61" s="145"/>
      <c r="Q61" s="159">
        <v>21794549</v>
      </c>
      <c r="R61" s="160">
        <v>0.99999999999999989</v>
      </c>
      <c r="S61" s="159">
        <v>5327972</v>
      </c>
      <c r="T61" s="160">
        <v>1</v>
      </c>
      <c r="U61" s="161"/>
      <c r="V61" s="159">
        <v>21631852</v>
      </c>
      <c r="W61" s="160">
        <v>0.99999999999999967</v>
      </c>
      <c r="X61" s="159">
        <v>162697</v>
      </c>
      <c r="Y61" s="160">
        <v>0.99999999999999967</v>
      </c>
      <c r="AA61" s="204">
        <v>21794549</v>
      </c>
      <c r="AB61" s="204">
        <v>0</v>
      </c>
    </row>
    <row r="62" spans="1:28" x14ac:dyDescent="0.25">
      <c r="A62" s="162"/>
      <c r="B62" s="145"/>
      <c r="C62" s="163">
        <v>2.9000000000000001E-2</v>
      </c>
      <c r="D62" s="163">
        <v>1.2999999999999999E-3</v>
      </c>
      <c r="E62" s="163">
        <v>0.1636</v>
      </c>
      <c r="F62" s="163">
        <v>8.09E-2</v>
      </c>
      <c r="G62" s="163">
        <v>2.5999999999999999E-3</v>
      </c>
      <c r="H62" s="163">
        <v>0.62209999999999999</v>
      </c>
      <c r="I62" s="163">
        <v>9.1499999999999998E-2</v>
      </c>
      <c r="J62" s="163">
        <v>0</v>
      </c>
      <c r="K62" s="163">
        <v>6.9999999999999999E-4</v>
      </c>
      <c r="L62" s="163">
        <v>8.0000000000000004E-4</v>
      </c>
      <c r="M62" s="163">
        <v>0</v>
      </c>
      <c r="N62" s="163">
        <v>7.4999999999999997E-3</v>
      </c>
      <c r="O62" s="163">
        <v>1</v>
      </c>
      <c r="P62" s="145"/>
      <c r="Q62" s="145"/>
      <c r="R62" s="145"/>
      <c r="S62" s="145"/>
      <c r="T62" s="145"/>
      <c r="U62" s="145"/>
      <c r="X62" s="145"/>
      <c r="Y62" s="145"/>
      <c r="AA62" s="205">
        <v>21794549</v>
      </c>
    </row>
    <row r="63" spans="1:28" x14ac:dyDescent="0.25">
      <c r="A63" s="162"/>
      <c r="B63" s="145"/>
      <c r="C63" s="164"/>
      <c r="D63" s="164"/>
      <c r="E63" s="242">
        <v>0.2445</v>
      </c>
      <c r="F63" s="243"/>
      <c r="G63" s="164"/>
      <c r="H63" s="164"/>
      <c r="I63" s="164"/>
      <c r="J63" s="164"/>
      <c r="K63" s="164"/>
      <c r="L63" s="164"/>
      <c r="M63" s="164"/>
      <c r="N63" s="164"/>
      <c r="O63" s="164"/>
      <c r="P63" s="145"/>
      <c r="Q63" s="145"/>
      <c r="R63" s="145"/>
      <c r="S63" s="145"/>
      <c r="T63" s="145"/>
      <c r="U63" s="145"/>
      <c r="X63" s="145"/>
      <c r="Y63" s="145"/>
      <c r="AA63" s="174">
        <v>0</v>
      </c>
    </row>
    <row r="64" spans="1:28" ht="15.6" x14ac:dyDescent="0.3">
      <c r="B64" s="166" t="s">
        <v>112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7"/>
      <c r="O64" s="168"/>
      <c r="P64" s="145"/>
      <c r="Y64" s="145"/>
    </row>
    <row r="65" spans="1:25" ht="13.2" hidden="1" x14ac:dyDescent="0.25"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67"/>
      <c r="O65" s="168"/>
      <c r="Q65" s="145"/>
      <c r="R65" s="145"/>
      <c r="S65" s="145"/>
      <c r="T65" s="145"/>
      <c r="U65" s="145"/>
      <c r="X65" s="145"/>
    </row>
    <row r="66" spans="1:25" ht="13.2" hidden="1" x14ac:dyDescent="0.25"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</row>
    <row r="67" spans="1:25" ht="13.2" hidden="1" x14ac:dyDescent="0.25">
      <c r="B67" s="169" t="s">
        <v>110</v>
      </c>
      <c r="C67" s="170">
        <v>633046</v>
      </c>
      <c r="D67" s="170">
        <v>27601</v>
      </c>
      <c r="E67" s="170">
        <v>3564161</v>
      </c>
      <c r="F67" s="170">
        <v>1763811</v>
      </c>
      <c r="G67" s="170">
        <v>55807</v>
      </c>
      <c r="H67" s="170">
        <v>13557688</v>
      </c>
      <c r="I67" s="170">
        <v>1994810</v>
      </c>
      <c r="J67" s="170">
        <v>954</v>
      </c>
      <c r="K67" s="170">
        <v>15826</v>
      </c>
      <c r="L67" s="170">
        <v>17616</v>
      </c>
      <c r="M67" s="170">
        <v>532</v>
      </c>
      <c r="N67" s="170">
        <v>162697</v>
      </c>
      <c r="O67" s="170">
        <v>21794549</v>
      </c>
    </row>
    <row r="68" spans="1:25" ht="13.2" hidden="1" x14ac:dyDescent="0.25">
      <c r="B68" s="169" t="s">
        <v>77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  <c r="H68" s="171">
        <v>0</v>
      </c>
      <c r="I68" s="171">
        <v>0</v>
      </c>
      <c r="J68" s="171">
        <v>0</v>
      </c>
      <c r="K68" s="171">
        <v>0</v>
      </c>
      <c r="L68" s="171">
        <v>0</v>
      </c>
      <c r="M68" s="171">
        <v>0</v>
      </c>
      <c r="N68" s="171">
        <v>0</v>
      </c>
      <c r="O68" s="172">
        <v>0</v>
      </c>
    </row>
    <row r="69" spans="1:25" ht="13.2" hidden="1" x14ac:dyDescent="0.25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4"/>
    </row>
    <row r="70" spans="1:25" ht="13.2" hidden="1" x14ac:dyDescent="0.25">
      <c r="B70" s="169" t="s">
        <v>110</v>
      </c>
      <c r="C70" s="175">
        <v>2.9000000000000001E-2</v>
      </c>
      <c r="D70" s="175">
        <v>1.2999999999999999E-3</v>
      </c>
      <c r="E70" s="175">
        <v>0.2445</v>
      </c>
      <c r="F70" s="175">
        <v>0</v>
      </c>
      <c r="G70" s="175">
        <v>2.5999999999999999E-3</v>
      </c>
      <c r="H70" s="175">
        <v>0.62209999999999999</v>
      </c>
      <c r="I70" s="175">
        <v>9.1499999999999998E-2</v>
      </c>
      <c r="J70" s="175">
        <v>0</v>
      </c>
      <c r="K70" s="175">
        <v>6.9999999999999999E-4</v>
      </c>
      <c r="L70" s="175">
        <v>8.0000000000000004E-4</v>
      </c>
      <c r="M70" s="175">
        <v>0</v>
      </c>
      <c r="N70" s="175">
        <v>7.4999999999999997E-3</v>
      </c>
      <c r="O70" s="175">
        <v>1</v>
      </c>
      <c r="Y70" s="145"/>
    </row>
    <row r="71" spans="1:25" ht="13.2" hidden="1" x14ac:dyDescent="0.25">
      <c r="B71" s="169" t="s">
        <v>77</v>
      </c>
      <c r="C71" s="176">
        <v>0</v>
      </c>
      <c r="D71" s="176">
        <v>0</v>
      </c>
      <c r="E71" s="176">
        <v>0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</v>
      </c>
      <c r="N71" s="176">
        <v>0</v>
      </c>
      <c r="O71" s="177">
        <v>0</v>
      </c>
      <c r="Q71" s="145"/>
      <c r="R71" s="145"/>
      <c r="S71" s="145"/>
      <c r="T71" s="145"/>
      <c r="U71" s="145"/>
      <c r="X71" s="145"/>
      <c r="Y71" s="145"/>
    </row>
    <row r="72" spans="1:25" ht="13.2" hidden="1" x14ac:dyDescent="0.25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Q72" s="145"/>
      <c r="R72" s="145"/>
      <c r="S72" s="145"/>
      <c r="T72" s="145"/>
      <c r="U72" s="145"/>
      <c r="X72" s="145"/>
      <c r="Y72" s="145"/>
    </row>
    <row r="73" spans="1:25" hidden="1" x14ac:dyDescent="0.25">
      <c r="B73" s="244" t="s">
        <v>133</v>
      </c>
      <c r="C73" s="244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145"/>
      <c r="Q73" s="145"/>
      <c r="R73" s="145"/>
      <c r="S73" s="145"/>
      <c r="T73" s="145"/>
      <c r="U73" s="145"/>
      <c r="X73" s="145"/>
      <c r="Y73" s="145"/>
    </row>
    <row r="74" spans="1:25" hidden="1" x14ac:dyDescent="0.25">
      <c r="A74" s="207"/>
      <c r="B74" s="208" t="s">
        <v>134</v>
      </c>
      <c r="C74" s="209" t="s">
        <v>135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45"/>
      <c r="Q74" s="145"/>
      <c r="R74" s="145"/>
      <c r="S74" s="145"/>
      <c r="T74" s="145"/>
      <c r="U74" s="145"/>
      <c r="X74" s="145"/>
      <c r="Y74" s="145"/>
    </row>
    <row r="75" spans="1:25" hidden="1" x14ac:dyDescent="0.25">
      <c r="A75" s="210"/>
      <c r="B75" s="211" t="s">
        <v>111</v>
      </c>
      <c r="C75" s="212">
        <v>2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45"/>
      <c r="Q75" s="145"/>
      <c r="R75" s="145"/>
      <c r="S75" s="145"/>
      <c r="T75" s="145"/>
      <c r="U75" s="145"/>
      <c r="X75" s="145"/>
      <c r="Y75" s="145"/>
    </row>
    <row r="76" spans="1:25" hidden="1" x14ac:dyDescent="0.25">
      <c r="A76" s="210"/>
      <c r="B76" s="211" t="s">
        <v>136</v>
      </c>
      <c r="C76" s="212">
        <v>8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45"/>
      <c r="Q76" s="145"/>
      <c r="R76" s="145"/>
      <c r="S76" s="145"/>
      <c r="T76" s="145"/>
      <c r="U76" s="145"/>
      <c r="X76" s="145"/>
      <c r="Y76" s="145"/>
    </row>
    <row r="77" spans="1:25" hidden="1" x14ac:dyDescent="0.25">
      <c r="A77" s="210"/>
      <c r="B77" s="211" t="s">
        <v>105</v>
      </c>
      <c r="C77" s="212">
        <v>3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45"/>
      <c r="Q77" s="145"/>
      <c r="R77" s="145"/>
      <c r="S77" s="145"/>
      <c r="T77" s="145"/>
      <c r="U77" s="145"/>
      <c r="X77" s="145"/>
      <c r="Y77" s="145"/>
    </row>
    <row r="78" spans="1:25" hidden="1" x14ac:dyDescent="0.25">
      <c r="A78" s="210"/>
      <c r="B78" s="211" t="s">
        <v>106</v>
      </c>
      <c r="C78" s="212">
        <v>4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45"/>
      <c r="Q78" s="145"/>
      <c r="R78" s="145"/>
      <c r="S78" s="145"/>
      <c r="T78" s="145"/>
      <c r="U78" s="145"/>
      <c r="X78" s="145"/>
      <c r="Y78" s="145"/>
    </row>
    <row r="79" spans="1:25" hidden="1" x14ac:dyDescent="0.25">
      <c r="A79" s="210"/>
      <c r="B79" s="211" t="s">
        <v>95</v>
      </c>
      <c r="C79" s="212">
        <v>5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45"/>
      <c r="Q79" s="145"/>
      <c r="R79" s="145"/>
      <c r="S79" s="145"/>
      <c r="T79" s="145"/>
      <c r="U79" s="145"/>
      <c r="X79" s="145"/>
      <c r="Y79" s="145"/>
    </row>
    <row r="80" spans="1:25" hidden="1" x14ac:dyDescent="0.25">
      <c r="A80" s="210"/>
      <c r="B80" s="211" t="s">
        <v>137</v>
      </c>
      <c r="C80" s="212">
        <v>6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45"/>
      <c r="Q80" s="145"/>
      <c r="R80" s="145"/>
      <c r="S80" s="145"/>
      <c r="T80" s="145"/>
      <c r="U80" s="145"/>
      <c r="X80" s="145"/>
      <c r="Y80" s="145"/>
    </row>
    <row r="81" spans="1:24" hidden="1" x14ac:dyDescent="0.25">
      <c r="A81" s="210"/>
      <c r="B81" s="211" t="s">
        <v>138</v>
      </c>
      <c r="C81" s="212">
        <v>7</v>
      </c>
      <c r="Q81" s="145"/>
      <c r="R81" s="145"/>
      <c r="S81" s="145"/>
      <c r="T81" s="145"/>
      <c r="U81" s="145"/>
      <c r="X81" s="145"/>
    </row>
    <row r="82" spans="1:24" hidden="1" x14ac:dyDescent="0.25">
      <c r="A82" s="210"/>
      <c r="B82" s="211" t="s">
        <v>139</v>
      </c>
      <c r="C82" s="212">
        <v>9</v>
      </c>
    </row>
    <row r="83" spans="1:24" hidden="1" x14ac:dyDescent="0.25">
      <c r="A83" s="210"/>
      <c r="B83" s="211" t="s">
        <v>97</v>
      </c>
      <c r="C83" s="212">
        <v>10</v>
      </c>
    </row>
    <row r="84" spans="1:24" hidden="1" x14ac:dyDescent="0.25">
      <c r="A84" s="210"/>
      <c r="B84" s="211" t="s">
        <v>140</v>
      </c>
      <c r="C84" s="212">
        <v>11</v>
      </c>
    </row>
    <row r="85" spans="1:24" hidden="1" x14ac:dyDescent="0.25">
      <c r="A85" s="210"/>
      <c r="B85" s="211" t="s">
        <v>99</v>
      </c>
      <c r="C85" s="212">
        <v>12</v>
      </c>
    </row>
    <row r="86" spans="1:24" hidden="1" x14ac:dyDescent="0.25">
      <c r="A86" s="210"/>
      <c r="B86" s="211" t="s">
        <v>80</v>
      </c>
      <c r="C86" s="212">
        <v>13</v>
      </c>
    </row>
    <row r="87" spans="1:24" hidden="1" x14ac:dyDescent="0.25">
      <c r="A87" s="145"/>
      <c r="Q87" s="165">
        <v>21794549</v>
      </c>
      <c r="R87" s="145"/>
      <c r="S87" s="165">
        <v>5327972</v>
      </c>
      <c r="T87" s="145"/>
      <c r="U87" s="145"/>
      <c r="V87" s="165">
        <v>21631852</v>
      </c>
      <c r="X87" s="165">
        <v>162697</v>
      </c>
    </row>
    <row r="88" spans="1:24" x14ac:dyDescent="0.25">
      <c r="A88" s="145"/>
    </row>
    <row r="89" spans="1:24" x14ac:dyDescent="0.25">
      <c r="A89" s="145"/>
    </row>
    <row r="90" spans="1:24" x14ac:dyDescent="0.25">
      <c r="A90" s="145"/>
    </row>
  </sheetData>
  <mergeCells count="8">
    <mergeCell ref="AA2:AB2"/>
    <mergeCell ref="E63:F63"/>
    <mergeCell ref="B73:C73"/>
    <mergeCell ref="E1:F1"/>
    <mergeCell ref="Q2:R2"/>
    <mergeCell ref="S2:T2"/>
    <mergeCell ref="V2:W2"/>
    <mergeCell ref="X2:Y2"/>
  </mergeCells>
  <conditionalFormatting sqref="R61 T61">
    <cfRule type="cellIs" dxfId="1" priority="2" operator="greaterThan">
      <formula>1</formula>
    </cfRule>
  </conditionalFormatting>
  <conditionalFormatting sqref="Y61">
    <cfRule type="cellIs" dxfId="0" priority="1" operator="greaterThan">
      <formula>1</formula>
    </cfRule>
  </conditionalFormatting>
  <pageMargins left="0.7" right="0.7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EC2E-610E-401E-9F58-CBA14994518F}">
  <sheetPr>
    <pageSetUpPr fitToPage="1"/>
  </sheetPr>
  <dimension ref="A1:K104"/>
  <sheetViews>
    <sheetView zoomScale="90" zoomScaleNormal="90" workbookViewId="0">
      <pane xSplit="5" ySplit="3" topLeftCell="F4" activePane="bottomRight" state="frozen"/>
      <selection activeCell="C23" sqref="C23"/>
      <selection pane="topRight" activeCell="C23" sqref="C23"/>
      <selection pane="bottomLeft" activeCell="C23" sqref="C23"/>
      <selection pane="bottomRight" sqref="A1:E1"/>
    </sheetView>
  </sheetViews>
  <sheetFormatPr defaultColWidth="9.109375" defaultRowHeight="13.2" x14ac:dyDescent="0.25"/>
  <cols>
    <col min="1" max="1" width="24.6640625" style="4" customWidth="1"/>
    <col min="2" max="2" width="19.109375" style="4" customWidth="1"/>
    <col min="3" max="3" width="19.33203125" style="4" customWidth="1"/>
    <col min="4" max="4" width="18.88671875" style="4" customWidth="1"/>
    <col min="5" max="5" width="19.33203125" style="4" customWidth="1"/>
    <col min="6" max="9" width="9.109375" style="4"/>
    <col min="10" max="10" width="12.5546875" style="4" customWidth="1"/>
    <col min="11" max="16384" width="9.109375" style="4"/>
  </cols>
  <sheetData>
    <row r="1" spans="1:10" ht="15.6" x14ac:dyDescent="0.3">
      <c r="A1" s="221" t="s">
        <v>172</v>
      </c>
      <c r="B1" s="221"/>
      <c r="C1" s="221"/>
      <c r="D1" s="221"/>
      <c r="E1" s="221"/>
    </row>
    <row r="2" spans="1:10" ht="33" customHeight="1" x14ac:dyDescent="0.25">
      <c r="A2" s="222" t="s">
        <v>10</v>
      </c>
      <c r="B2" s="223"/>
      <c r="C2" s="223"/>
      <c r="D2" s="223"/>
      <c r="E2" s="224"/>
      <c r="F2" s="71"/>
    </row>
    <row r="3" spans="1:10" ht="26.4" x14ac:dyDescent="0.25">
      <c r="A3" s="66" t="s">
        <v>11</v>
      </c>
      <c r="B3" s="66" t="s">
        <v>12</v>
      </c>
      <c r="C3" s="66" t="s">
        <v>13</v>
      </c>
      <c r="D3" s="67" t="s">
        <v>14</v>
      </c>
      <c r="E3" s="67" t="s">
        <v>15</v>
      </c>
    </row>
    <row r="4" spans="1:10" x14ac:dyDescent="0.25">
      <c r="A4" s="35" t="s">
        <v>16</v>
      </c>
      <c r="B4" s="110">
        <f>'SFY 25-26 Q3 Share by Project'!I4</f>
        <v>78349</v>
      </c>
      <c r="C4" s="12">
        <f>'SFY 25-26 Q3 Share by Project'!J4</f>
        <v>825</v>
      </c>
      <c r="D4" s="12">
        <f>'SFY 25-26 Q3 Share by Project'!K4</f>
        <v>15857</v>
      </c>
      <c r="E4" s="45">
        <f t="shared" ref="E4:E35" si="0">SUM(B4:D4)</f>
        <v>95031</v>
      </c>
      <c r="I4" s="36"/>
    </row>
    <row r="5" spans="1:10" x14ac:dyDescent="0.25">
      <c r="A5" s="35" t="s">
        <v>17</v>
      </c>
      <c r="B5" s="12">
        <f>'SFY 25-26 Q3 Share by Project'!I5</f>
        <v>0</v>
      </c>
      <c r="C5" s="12">
        <f>'SFY 25-26 Q3 Share by Project'!J5</f>
        <v>0</v>
      </c>
      <c r="D5" s="12">
        <f>'SFY 25-26 Q3 Share by Project'!K5</f>
        <v>0</v>
      </c>
      <c r="E5" s="45">
        <f t="shared" si="0"/>
        <v>0</v>
      </c>
      <c r="I5" s="36"/>
    </row>
    <row r="6" spans="1:10" x14ac:dyDescent="0.25">
      <c r="A6" s="35" t="s">
        <v>18</v>
      </c>
      <c r="B6" s="12">
        <f>'SFY 25-26 Q3 Share by Project'!I6</f>
        <v>1755</v>
      </c>
      <c r="C6" s="12">
        <f>'SFY 25-26 Q3 Share by Project'!J6</f>
        <v>18</v>
      </c>
      <c r="D6" s="12">
        <f>'SFY 25-26 Q3 Share by Project'!K6</f>
        <v>355</v>
      </c>
      <c r="E6" s="45">
        <f t="shared" si="0"/>
        <v>2128</v>
      </c>
      <c r="I6" s="36"/>
    </row>
    <row r="7" spans="1:10" x14ac:dyDescent="0.25">
      <c r="A7" s="35" t="s">
        <v>19</v>
      </c>
      <c r="B7" s="12">
        <f>'SFY 25-26 Q3 Share by Project'!I7</f>
        <v>15318</v>
      </c>
      <c r="C7" s="12">
        <f>'SFY 25-26 Q3 Share by Project'!J7</f>
        <v>161</v>
      </c>
      <c r="D7" s="12">
        <f>'SFY 25-26 Q3 Share by Project'!K7</f>
        <v>3090</v>
      </c>
      <c r="E7" s="45">
        <f t="shared" si="0"/>
        <v>18569</v>
      </c>
      <c r="I7" s="36"/>
      <c r="J7" s="4" t="s">
        <v>20</v>
      </c>
    </row>
    <row r="8" spans="1:10" x14ac:dyDescent="0.25">
      <c r="A8" s="35" t="s">
        <v>21</v>
      </c>
      <c r="B8" s="12">
        <f>'SFY 25-26 Q3 Share by Project'!I8</f>
        <v>2510</v>
      </c>
      <c r="C8" s="12">
        <f>'SFY 25-26 Q3 Share by Project'!J8</f>
        <v>26</v>
      </c>
      <c r="D8" s="12">
        <f>'SFY 25-26 Q3 Share by Project'!K8</f>
        <v>507</v>
      </c>
      <c r="E8" s="45">
        <f t="shared" si="0"/>
        <v>3043</v>
      </c>
      <c r="I8" s="36"/>
    </row>
    <row r="9" spans="1:10" x14ac:dyDescent="0.25">
      <c r="A9" s="35" t="s">
        <v>22</v>
      </c>
      <c r="B9" s="12">
        <f>'SFY 25-26 Q3 Share by Project'!I9</f>
        <v>1748</v>
      </c>
      <c r="C9" s="12">
        <f>'SFY 25-26 Q3 Share by Project'!J9</f>
        <v>18</v>
      </c>
      <c r="D9" s="12">
        <f>'SFY 25-26 Q3 Share by Project'!K9</f>
        <v>355</v>
      </c>
      <c r="E9" s="45">
        <f t="shared" si="0"/>
        <v>2121</v>
      </c>
      <c r="I9" s="36"/>
    </row>
    <row r="10" spans="1:10" x14ac:dyDescent="0.25">
      <c r="A10" s="35" t="s">
        <v>23</v>
      </c>
      <c r="B10" s="12">
        <f>'SFY 25-26 Q3 Share by Project'!I10</f>
        <v>51046</v>
      </c>
      <c r="C10" s="12">
        <f>'SFY 25-26 Q3 Share by Project'!J10</f>
        <v>537</v>
      </c>
      <c r="D10" s="12">
        <f>'SFY 25-26 Q3 Share by Project'!K10</f>
        <v>10335</v>
      </c>
      <c r="E10" s="45">
        <f t="shared" si="0"/>
        <v>61918</v>
      </c>
      <c r="I10" s="36"/>
    </row>
    <row r="11" spans="1:10" x14ac:dyDescent="0.25">
      <c r="A11" s="35" t="s">
        <v>24</v>
      </c>
      <c r="B11" s="12">
        <f>'SFY 25-26 Q3 Share by Project'!I11</f>
        <v>2263</v>
      </c>
      <c r="C11" s="12">
        <f>'SFY 25-26 Q3 Share by Project'!J11</f>
        <v>24</v>
      </c>
      <c r="D11" s="12">
        <f>'SFY 25-26 Q3 Share by Project'!K11</f>
        <v>456</v>
      </c>
      <c r="E11" s="45">
        <f t="shared" si="0"/>
        <v>2743</v>
      </c>
      <c r="I11" s="36"/>
    </row>
    <row r="12" spans="1:10" x14ac:dyDescent="0.25">
      <c r="A12" s="35" t="s">
        <v>25</v>
      </c>
      <c r="B12" s="12">
        <f>'SFY 25-26 Q3 Share by Project'!I12</f>
        <v>7009</v>
      </c>
      <c r="C12" s="12">
        <f>'SFY 25-26 Q3 Share by Project'!J12</f>
        <v>74</v>
      </c>
      <c r="D12" s="12">
        <f>'SFY 25-26 Q3 Share by Project'!K12</f>
        <v>1419</v>
      </c>
      <c r="E12" s="45">
        <f t="shared" si="0"/>
        <v>8502</v>
      </c>
      <c r="I12" s="36"/>
    </row>
    <row r="13" spans="1:10" x14ac:dyDescent="0.25">
      <c r="A13" s="35" t="s">
        <v>26</v>
      </c>
      <c r="B13" s="12">
        <f>'SFY 25-26 Q3 Share by Project'!I13</f>
        <v>94850</v>
      </c>
      <c r="C13" s="12">
        <f>'SFY 25-26 Q3 Share by Project'!J13</f>
        <v>996</v>
      </c>
      <c r="D13" s="12">
        <f>'SFY 25-26 Q3 Share by Project'!K13</f>
        <v>19150</v>
      </c>
      <c r="E13" s="45">
        <f t="shared" si="0"/>
        <v>114996</v>
      </c>
      <c r="I13" s="36"/>
    </row>
    <row r="14" spans="1:10" x14ac:dyDescent="0.25">
      <c r="A14" s="35" t="s">
        <v>27</v>
      </c>
      <c r="B14" s="12">
        <f>'SFY 25-26 Q3 Share by Project'!I14</f>
        <v>2251</v>
      </c>
      <c r="C14" s="12">
        <f>'SFY 25-26 Q3 Share by Project'!J14</f>
        <v>24</v>
      </c>
      <c r="D14" s="12">
        <f>'SFY 25-26 Q3 Share by Project'!K14</f>
        <v>456</v>
      </c>
      <c r="E14" s="45">
        <f t="shared" si="0"/>
        <v>2731</v>
      </c>
      <c r="I14" s="36"/>
    </row>
    <row r="15" spans="1:10" x14ac:dyDescent="0.25">
      <c r="A15" s="35" t="s">
        <v>28</v>
      </c>
      <c r="B15" s="12">
        <f>'SFY 25-26 Q3 Share by Project'!I15</f>
        <v>11049</v>
      </c>
      <c r="C15" s="12">
        <f>'SFY 25-26 Q3 Share by Project'!J15</f>
        <v>116</v>
      </c>
      <c r="D15" s="12">
        <f>'SFY 25-26 Q3 Share by Project'!K15</f>
        <v>2229</v>
      </c>
      <c r="E15" s="45">
        <f t="shared" si="0"/>
        <v>13394</v>
      </c>
      <c r="I15" s="36"/>
    </row>
    <row r="16" spans="1:10" x14ac:dyDescent="0.25">
      <c r="A16" s="35" t="s">
        <v>29</v>
      </c>
      <c r="B16" s="12">
        <f>'SFY 25-26 Q3 Share by Project'!I16</f>
        <v>19080</v>
      </c>
      <c r="C16" s="12">
        <f>'SFY 25-26 Q3 Share by Project'!J16</f>
        <v>200</v>
      </c>
      <c r="D16" s="12">
        <f>'SFY 25-26 Q3 Share by Project'!K16</f>
        <v>3850</v>
      </c>
      <c r="E16" s="45">
        <f t="shared" si="0"/>
        <v>23130</v>
      </c>
      <c r="I16" s="36"/>
    </row>
    <row r="17" spans="1:9" x14ac:dyDescent="0.25">
      <c r="A17" s="35" t="s">
        <v>30</v>
      </c>
      <c r="B17" s="12">
        <f>'SFY 25-26 Q3 Share by Project'!I17</f>
        <v>1002</v>
      </c>
      <c r="C17" s="12">
        <f>'SFY 25-26 Q3 Share by Project'!J17</f>
        <v>11</v>
      </c>
      <c r="D17" s="12">
        <f>'SFY 25-26 Q3 Share by Project'!K17</f>
        <v>203</v>
      </c>
      <c r="E17" s="45">
        <f t="shared" si="0"/>
        <v>1216</v>
      </c>
      <c r="I17" s="36"/>
    </row>
    <row r="18" spans="1:9" x14ac:dyDescent="0.25">
      <c r="A18" s="35" t="s">
        <v>31</v>
      </c>
      <c r="B18" s="12">
        <f>'SFY 25-26 Q3 Share by Project'!I18</f>
        <v>85993</v>
      </c>
      <c r="C18" s="12">
        <f>'SFY 25-26 Q3 Share by Project'!J18</f>
        <v>904</v>
      </c>
      <c r="D18" s="12">
        <f>'SFY 25-26 Q3 Share by Project'!K18</f>
        <v>17377</v>
      </c>
      <c r="E18" s="45">
        <f t="shared" si="0"/>
        <v>104274</v>
      </c>
      <c r="I18" s="36"/>
    </row>
    <row r="19" spans="1:9" x14ac:dyDescent="0.25">
      <c r="A19" s="35" t="s">
        <v>32</v>
      </c>
      <c r="B19" s="12">
        <f>'SFY 25-26 Q3 Share by Project'!I19</f>
        <v>12040</v>
      </c>
      <c r="C19" s="12">
        <f>'SFY 25-26 Q3 Share by Project'!J19</f>
        <v>126</v>
      </c>
      <c r="D19" s="12">
        <f>'SFY 25-26 Q3 Share by Project'!K19</f>
        <v>2432</v>
      </c>
      <c r="E19" s="45">
        <f t="shared" si="0"/>
        <v>14598</v>
      </c>
      <c r="I19" s="36"/>
    </row>
    <row r="20" spans="1:9" x14ac:dyDescent="0.25">
      <c r="A20" s="35" t="s">
        <v>33</v>
      </c>
      <c r="B20" s="12">
        <f>'SFY 25-26 Q3 Share by Project'!I20</f>
        <v>6525</v>
      </c>
      <c r="C20" s="12">
        <f>'SFY 25-26 Q3 Share by Project'!J20</f>
        <v>68</v>
      </c>
      <c r="D20" s="12">
        <f>'SFY 25-26 Q3 Share by Project'!K20</f>
        <v>1317</v>
      </c>
      <c r="E20" s="45">
        <f t="shared" si="0"/>
        <v>7910</v>
      </c>
      <c r="I20" s="36"/>
    </row>
    <row r="21" spans="1:9" x14ac:dyDescent="0.25">
      <c r="A21" s="35" t="s">
        <v>34</v>
      </c>
      <c r="B21" s="12">
        <f>'SFY 25-26 Q3 Share by Project'!I21</f>
        <v>1755</v>
      </c>
      <c r="C21" s="12">
        <f>'SFY 25-26 Q3 Share by Project'!J21</f>
        <v>18</v>
      </c>
      <c r="D21" s="12">
        <f>'SFY 25-26 Q3 Share by Project'!K21</f>
        <v>355</v>
      </c>
      <c r="E21" s="45">
        <f t="shared" si="0"/>
        <v>2128</v>
      </c>
      <c r="I21" s="36"/>
    </row>
    <row r="22" spans="1:9" x14ac:dyDescent="0.25">
      <c r="A22" s="35" t="s">
        <v>35</v>
      </c>
      <c r="B22" s="12">
        <f>'SFY 25-26 Q3 Share by Project'!I22</f>
        <v>748445</v>
      </c>
      <c r="C22" s="12">
        <f>'SFY 25-26 Q3 Share by Project'!J22</f>
        <v>7874</v>
      </c>
      <c r="D22" s="12">
        <f>'SFY 25-26 Q3 Share by Project'!K22</f>
        <v>151427</v>
      </c>
      <c r="E22" s="45">
        <f t="shared" si="0"/>
        <v>907746</v>
      </c>
      <c r="I22" s="36"/>
    </row>
    <row r="23" spans="1:9" x14ac:dyDescent="0.25">
      <c r="A23" s="35" t="s">
        <v>36</v>
      </c>
      <c r="B23" s="12">
        <f>'SFY 25-26 Q3 Share by Project'!I23</f>
        <v>14547</v>
      </c>
      <c r="C23" s="12">
        <f>'SFY 25-26 Q3 Share by Project'!J23</f>
        <v>153</v>
      </c>
      <c r="D23" s="12">
        <f>'SFY 25-26 Q3 Share by Project'!K23</f>
        <v>2938</v>
      </c>
      <c r="E23" s="45">
        <f t="shared" si="0"/>
        <v>17638</v>
      </c>
      <c r="I23" s="36"/>
    </row>
    <row r="24" spans="1:9" x14ac:dyDescent="0.25">
      <c r="A24" s="35" t="s">
        <v>37</v>
      </c>
      <c r="B24" s="12">
        <f>'SFY 25-26 Q3 Share by Project'!I24</f>
        <v>8747</v>
      </c>
      <c r="C24" s="12">
        <f>'SFY 25-26 Q3 Share by Project'!J24</f>
        <v>92</v>
      </c>
      <c r="D24" s="12">
        <f>'SFY 25-26 Q3 Share by Project'!K24</f>
        <v>1773</v>
      </c>
      <c r="E24" s="45">
        <f t="shared" si="0"/>
        <v>10612</v>
      </c>
      <c r="I24" s="36"/>
    </row>
    <row r="25" spans="1:9" x14ac:dyDescent="0.25">
      <c r="A25" s="35" t="s">
        <v>38</v>
      </c>
      <c r="B25" s="12">
        <f>'SFY 25-26 Q3 Share by Project'!I25</f>
        <v>1255</v>
      </c>
      <c r="C25" s="12">
        <f>'SFY 25-26 Q3 Share by Project'!J25</f>
        <v>13</v>
      </c>
      <c r="D25" s="12">
        <f>'SFY 25-26 Q3 Share by Project'!K25</f>
        <v>253</v>
      </c>
      <c r="E25" s="45">
        <f t="shared" si="0"/>
        <v>1521</v>
      </c>
      <c r="I25" s="36"/>
    </row>
    <row r="26" spans="1:9" x14ac:dyDescent="0.25">
      <c r="A26" s="35" t="s">
        <v>39</v>
      </c>
      <c r="B26" s="12">
        <f>'SFY 25-26 Q3 Share by Project'!I26</f>
        <v>7268</v>
      </c>
      <c r="C26" s="12">
        <f>'SFY 25-26 Q3 Share by Project'!J26</f>
        <v>76</v>
      </c>
      <c r="D26" s="12">
        <f>'SFY 25-26 Q3 Share by Project'!K26</f>
        <v>1469</v>
      </c>
      <c r="E26" s="45">
        <f t="shared" si="0"/>
        <v>8813</v>
      </c>
      <c r="I26" s="36"/>
    </row>
    <row r="27" spans="1:9" x14ac:dyDescent="0.25">
      <c r="A27" s="35" t="s">
        <v>40</v>
      </c>
      <c r="B27" s="12">
        <f>'SFY 25-26 Q3 Share by Project'!I27</f>
        <v>26826</v>
      </c>
      <c r="C27" s="12">
        <f>'SFY 25-26 Q3 Share by Project'!J27</f>
        <v>282</v>
      </c>
      <c r="D27" s="12">
        <f>'SFY 25-26 Q3 Share by Project'!K27</f>
        <v>5421</v>
      </c>
      <c r="E27" s="45">
        <f t="shared" si="0"/>
        <v>32529</v>
      </c>
      <c r="I27" s="36"/>
    </row>
    <row r="28" spans="1:9" x14ac:dyDescent="0.25">
      <c r="A28" s="35" t="s">
        <v>41</v>
      </c>
      <c r="B28" s="12">
        <f>'SFY 25-26 Q3 Share by Project'!I28</f>
        <v>754</v>
      </c>
      <c r="C28" s="12">
        <f>'SFY 25-26 Q3 Share by Project'!J28</f>
        <v>8</v>
      </c>
      <c r="D28" s="12">
        <f>'SFY 25-26 Q3 Share by Project'!K28</f>
        <v>152</v>
      </c>
      <c r="E28" s="45">
        <f t="shared" si="0"/>
        <v>914</v>
      </c>
      <c r="I28" s="36"/>
    </row>
    <row r="29" spans="1:9" x14ac:dyDescent="0.25">
      <c r="A29" s="35" t="s">
        <v>42</v>
      </c>
      <c r="B29" s="12">
        <f>'SFY 25-26 Q3 Share by Project'!I29</f>
        <v>498</v>
      </c>
      <c r="C29" s="12">
        <f>'SFY 25-26 Q3 Share by Project'!J29</f>
        <v>5</v>
      </c>
      <c r="D29" s="12">
        <f>'SFY 25-26 Q3 Share by Project'!K29</f>
        <v>101</v>
      </c>
      <c r="E29" s="45">
        <f t="shared" si="0"/>
        <v>604</v>
      </c>
      <c r="I29" s="36"/>
    </row>
    <row r="30" spans="1:9" x14ac:dyDescent="0.25">
      <c r="A30" s="35" t="s">
        <v>43</v>
      </c>
      <c r="B30" s="12">
        <f>'SFY 25-26 Q3 Share by Project'!I30</f>
        <v>32984</v>
      </c>
      <c r="C30" s="12">
        <f>'SFY 25-26 Q3 Share by Project'!J30</f>
        <v>348</v>
      </c>
      <c r="D30" s="12">
        <f>'SFY 25-26 Q3 Share by Project'!K30</f>
        <v>6687</v>
      </c>
      <c r="E30" s="45">
        <f t="shared" si="0"/>
        <v>40019</v>
      </c>
      <c r="I30" s="36"/>
    </row>
    <row r="31" spans="1:9" x14ac:dyDescent="0.25">
      <c r="A31" s="35" t="s">
        <v>44</v>
      </c>
      <c r="B31" s="12">
        <f>'SFY 25-26 Q3 Share by Project'!I31</f>
        <v>5747</v>
      </c>
      <c r="C31" s="12">
        <f>'SFY 25-26 Q3 Share by Project'!J31</f>
        <v>61</v>
      </c>
      <c r="D31" s="12">
        <f>'SFY 25-26 Q3 Share by Project'!K31</f>
        <v>1165</v>
      </c>
      <c r="E31" s="45">
        <f t="shared" si="0"/>
        <v>6973</v>
      </c>
      <c r="I31" s="36"/>
    </row>
    <row r="32" spans="1:9" x14ac:dyDescent="0.25">
      <c r="A32" s="35" t="s">
        <v>45</v>
      </c>
      <c r="B32" s="12">
        <f>'SFY 25-26 Q3 Share by Project'!I32</f>
        <v>4764</v>
      </c>
      <c r="C32" s="12">
        <f>'SFY 25-26 Q3 Share by Project'!J32</f>
        <v>50</v>
      </c>
      <c r="D32" s="12">
        <f>'SFY 25-26 Q3 Share by Project'!K32</f>
        <v>963</v>
      </c>
      <c r="E32" s="45">
        <f t="shared" si="0"/>
        <v>5777</v>
      </c>
      <c r="I32" s="36"/>
    </row>
    <row r="33" spans="1:9" x14ac:dyDescent="0.25">
      <c r="A33" s="35" t="s">
        <v>46</v>
      </c>
      <c r="B33" s="12">
        <f>'SFY 25-26 Q3 Share by Project'!I33</f>
        <v>159832</v>
      </c>
      <c r="C33" s="12">
        <f>'SFY 25-26 Q3 Share by Project'!J33</f>
        <v>1683</v>
      </c>
      <c r="D33" s="12">
        <f>'SFY 25-26 Q3 Share by Project'!K33</f>
        <v>32373</v>
      </c>
      <c r="E33" s="45">
        <f t="shared" si="0"/>
        <v>193888</v>
      </c>
      <c r="I33" s="36"/>
    </row>
    <row r="34" spans="1:9" x14ac:dyDescent="0.25">
      <c r="A34" s="35" t="s">
        <v>47</v>
      </c>
      <c r="B34" s="12">
        <f>'SFY 25-26 Q3 Share by Project'!I34</f>
        <v>12266</v>
      </c>
      <c r="C34" s="12">
        <f>'SFY 25-26 Q3 Share by Project'!J34</f>
        <v>129</v>
      </c>
      <c r="D34" s="12">
        <f>'SFY 25-26 Q3 Share by Project'!K34</f>
        <v>2482</v>
      </c>
      <c r="E34" s="45">
        <f t="shared" si="0"/>
        <v>14877</v>
      </c>
      <c r="I34" s="36"/>
    </row>
    <row r="35" spans="1:9" x14ac:dyDescent="0.25">
      <c r="A35" s="35" t="s">
        <v>48</v>
      </c>
      <c r="B35" s="12">
        <f>'SFY 25-26 Q3 Share by Project'!I35</f>
        <v>1002</v>
      </c>
      <c r="C35" s="12">
        <f>'SFY 25-26 Q3 Share by Project'!J35</f>
        <v>11</v>
      </c>
      <c r="D35" s="12">
        <f>'SFY 25-26 Q3 Share by Project'!K35</f>
        <v>203</v>
      </c>
      <c r="E35" s="45">
        <f t="shared" si="0"/>
        <v>1216</v>
      </c>
      <c r="I35" s="36"/>
    </row>
    <row r="36" spans="1:9" x14ac:dyDescent="0.25">
      <c r="A36" s="35" t="s">
        <v>49</v>
      </c>
      <c r="B36" s="12">
        <f>'SFY 25-26 Q3 Share by Project'!I36</f>
        <v>160940</v>
      </c>
      <c r="C36" s="12">
        <f>'SFY 25-26 Q3 Share by Project'!J36</f>
        <v>1693</v>
      </c>
      <c r="D36" s="12">
        <f>'SFY 25-26 Q3 Share by Project'!K36</f>
        <v>32575</v>
      </c>
      <c r="E36" s="45">
        <f t="shared" ref="E36:E61" si="1">SUM(B36:D36)</f>
        <v>195208</v>
      </c>
      <c r="I36" s="36"/>
    </row>
    <row r="37" spans="1:9" x14ac:dyDescent="0.25">
      <c r="A37" s="35" t="s">
        <v>50</v>
      </c>
      <c r="B37" s="12">
        <f>'SFY 25-26 Q3 Share by Project'!I37</f>
        <v>108499</v>
      </c>
      <c r="C37" s="12">
        <f>'SFY 25-26 Q3 Share by Project'!J37</f>
        <v>1141</v>
      </c>
      <c r="D37" s="12">
        <f>'SFY 25-26 Q3 Share by Project'!K37</f>
        <v>21936</v>
      </c>
      <c r="E37" s="45">
        <f t="shared" si="1"/>
        <v>131576</v>
      </c>
      <c r="I37" s="36"/>
    </row>
    <row r="38" spans="1:9" x14ac:dyDescent="0.25">
      <c r="A38" s="35" t="s">
        <v>51</v>
      </c>
      <c r="B38" s="12">
        <f>'SFY 25-26 Q3 Share by Project'!I38</f>
        <v>3503</v>
      </c>
      <c r="C38" s="12">
        <f>'SFY 25-26 Q3 Share by Project'!J38</f>
        <v>37</v>
      </c>
      <c r="D38" s="12">
        <f>'SFY 25-26 Q3 Share by Project'!K38</f>
        <v>709</v>
      </c>
      <c r="E38" s="45">
        <f t="shared" si="1"/>
        <v>4249</v>
      </c>
      <c r="I38" s="36"/>
    </row>
    <row r="39" spans="1:9" x14ac:dyDescent="0.25">
      <c r="A39" s="35" t="s">
        <v>52</v>
      </c>
      <c r="B39" s="12">
        <f>'SFY 25-26 Q3 Share by Project'!I39</f>
        <v>165654</v>
      </c>
      <c r="C39" s="12">
        <f>'SFY 25-26 Q3 Share by Project'!J39</f>
        <v>1741</v>
      </c>
      <c r="D39" s="12">
        <f>'SFY 25-26 Q3 Share by Project'!K39</f>
        <v>33487</v>
      </c>
      <c r="E39" s="45">
        <f t="shared" si="1"/>
        <v>200882</v>
      </c>
      <c r="I39" s="36"/>
    </row>
    <row r="40" spans="1:9" x14ac:dyDescent="0.25">
      <c r="A40" s="35" t="s">
        <v>53</v>
      </c>
      <c r="B40" s="12">
        <f>'SFY 25-26 Q3 Share by Project'!I40</f>
        <v>170621</v>
      </c>
      <c r="C40" s="12">
        <f>'SFY 25-26 Q3 Share by Project'!J40</f>
        <v>1794</v>
      </c>
      <c r="D40" s="12">
        <f>'SFY 25-26 Q3 Share by Project'!K40</f>
        <v>34500</v>
      </c>
      <c r="E40" s="45">
        <f t="shared" si="1"/>
        <v>206915</v>
      </c>
      <c r="I40" s="36"/>
    </row>
    <row r="41" spans="1:9" x14ac:dyDescent="0.25">
      <c r="A41" s="35" t="s">
        <v>54</v>
      </c>
      <c r="B41" s="12">
        <f>'SFY 25-26 Q3 Share by Project'!I41</f>
        <v>42378</v>
      </c>
      <c r="C41" s="12">
        <f>'SFY 25-26 Q3 Share by Project'!J41</f>
        <v>445</v>
      </c>
      <c r="D41" s="12">
        <f>'SFY 25-26 Q3 Share by Project'!K41</f>
        <v>8562</v>
      </c>
      <c r="E41" s="45">
        <f t="shared" si="1"/>
        <v>51385</v>
      </c>
      <c r="I41" s="36"/>
    </row>
    <row r="42" spans="1:9" x14ac:dyDescent="0.25">
      <c r="A42" s="35" t="s">
        <v>55</v>
      </c>
      <c r="B42" s="12">
        <f>'SFY 25-26 Q3 Share by Project'!I42</f>
        <v>55113</v>
      </c>
      <c r="C42" s="12">
        <f>'SFY 25-26 Q3 Share by Project'!J42</f>
        <v>580</v>
      </c>
      <c r="D42" s="12">
        <f>'SFY 25-26 Q3 Share by Project'!K42</f>
        <v>11145</v>
      </c>
      <c r="E42" s="45">
        <f t="shared" si="1"/>
        <v>66838</v>
      </c>
      <c r="I42" s="36"/>
    </row>
    <row r="43" spans="1:9" x14ac:dyDescent="0.25">
      <c r="A43" s="35" t="s">
        <v>56</v>
      </c>
      <c r="B43" s="12">
        <f>'SFY 25-26 Q3 Share by Project'!I43</f>
        <v>11526</v>
      </c>
      <c r="C43" s="12">
        <f>'SFY 25-26 Q3 Share by Project'!J43</f>
        <v>121</v>
      </c>
      <c r="D43" s="12">
        <f>'SFY 25-26 Q3 Share by Project'!K43</f>
        <v>2330</v>
      </c>
      <c r="E43" s="45">
        <f t="shared" si="1"/>
        <v>13977</v>
      </c>
      <c r="I43" s="36"/>
    </row>
    <row r="44" spans="1:9" x14ac:dyDescent="0.25">
      <c r="A44" s="35" t="s">
        <v>57</v>
      </c>
      <c r="B44" s="12">
        <f>'SFY 25-26 Q3 Share by Project'!I44</f>
        <v>23697</v>
      </c>
      <c r="C44" s="12">
        <f>'SFY 25-26 Q3 Share by Project'!J44</f>
        <v>250</v>
      </c>
      <c r="D44" s="12">
        <f>'SFY 25-26 Q3 Share by Project'!K44</f>
        <v>4813</v>
      </c>
      <c r="E44" s="45">
        <f t="shared" si="1"/>
        <v>28760</v>
      </c>
      <c r="I44" s="36"/>
    </row>
    <row r="45" spans="1:9" x14ac:dyDescent="0.25">
      <c r="A45" s="35" t="s">
        <v>58</v>
      </c>
      <c r="B45" s="12">
        <f>'SFY 25-26 Q3 Share by Project'!I45</f>
        <v>27270</v>
      </c>
      <c r="C45" s="12">
        <f>'SFY 25-26 Q3 Share by Project'!J45</f>
        <v>287</v>
      </c>
      <c r="D45" s="12">
        <f>'SFY 25-26 Q3 Share by Project'!K45</f>
        <v>5522</v>
      </c>
      <c r="E45" s="45">
        <f t="shared" si="1"/>
        <v>33079</v>
      </c>
      <c r="I45" s="36"/>
    </row>
    <row r="46" spans="1:9" x14ac:dyDescent="0.25">
      <c r="A46" s="35" t="s">
        <v>59</v>
      </c>
      <c r="B46" s="12">
        <f>'SFY 25-26 Q3 Share by Project'!I46</f>
        <v>72720</v>
      </c>
      <c r="C46" s="12">
        <f>'SFY 25-26 Q3 Share by Project'!J46</f>
        <v>767</v>
      </c>
      <c r="D46" s="12">
        <f>'SFY 25-26 Q3 Share by Project'!K46</f>
        <v>14742</v>
      </c>
      <c r="E46" s="45">
        <f t="shared" si="1"/>
        <v>88229</v>
      </c>
      <c r="I46" s="36"/>
    </row>
    <row r="47" spans="1:9" x14ac:dyDescent="0.25">
      <c r="A47" s="35" t="s">
        <v>60</v>
      </c>
      <c r="B47" s="12">
        <f>'SFY 25-26 Q3 Share by Project'!I47</f>
        <v>13774</v>
      </c>
      <c r="C47" s="12">
        <f>'SFY 25-26 Q3 Share by Project'!J47</f>
        <v>145</v>
      </c>
      <c r="D47" s="12">
        <f>'SFY 25-26 Q3 Share by Project'!K47</f>
        <v>2786</v>
      </c>
      <c r="E47" s="45">
        <f t="shared" si="1"/>
        <v>16705</v>
      </c>
      <c r="I47" s="36"/>
    </row>
    <row r="48" spans="1:9" x14ac:dyDescent="0.25">
      <c r="A48" s="68" t="s">
        <v>61</v>
      </c>
      <c r="B48" s="12">
        <f>'SFY 25-26 Q3 Share by Project'!I48</f>
        <v>12538</v>
      </c>
      <c r="C48" s="12">
        <f>'SFY 25-26 Q3 Share by Project'!J48</f>
        <v>132</v>
      </c>
      <c r="D48" s="12">
        <f>'SFY 25-26 Q3 Share by Project'!K48</f>
        <v>2533</v>
      </c>
      <c r="E48" s="45">
        <f t="shared" si="1"/>
        <v>15203</v>
      </c>
      <c r="I48" s="36"/>
    </row>
    <row r="49" spans="1:11" x14ac:dyDescent="0.25">
      <c r="A49" s="68" t="s">
        <v>62</v>
      </c>
      <c r="B49" s="12">
        <f>'SFY 25-26 Q3 Share by Project'!I49</f>
        <v>251</v>
      </c>
      <c r="C49" s="12">
        <f>'SFY 25-26 Q3 Share by Project'!J49</f>
        <v>3</v>
      </c>
      <c r="D49" s="12">
        <f>'SFY 25-26 Q3 Share by Project'!K49</f>
        <v>51</v>
      </c>
      <c r="E49" s="45">
        <f t="shared" si="1"/>
        <v>305</v>
      </c>
      <c r="I49" s="36"/>
    </row>
    <row r="50" spans="1:11" x14ac:dyDescent="0.25">
      <c r="A50" s="68" t="s">
        <v>63</v>
      </c>
      <c r="B50" s="12">
        <f>'SFY 25-26 Q3 Share by Project'!I50</f>
        <v>3515</v>
      </c>
      <c r="C50" s="12">
        <f>'SFY 25-26 Q3 Share by Project'!J50</f>
        <v>37</v>
      </c>
      <c r="D50" s="12">
        <f>'SFY 25-26 Q3 Share by Project'!K50</f>
        <v>709</v>
      </c>
      <c r="E50" s="45">
        <f t="shared" si="1"/>
        <v>4261</v>
      </c>
      <c r="I50" s="36"/>
    </row>
    <row r="51" spans="1:11" x14ac:dyDescent="0.25">
      <c r="A51" s="68" t="s">
        <v>64</v>
      </c>
      <c r="B51" s="12">
        <f>'SFY 25-26 Q3 Share by Project'!I51</f>
        <v>23296</v>
      </c>
      <c r="C51" s="12">
        <f>'SFY 25-26 Q3 Share by Project'!J51</f>
        <v>245</v>
      </c>
      <c r="D51" s="12">
        <f>'SFY 25-26 Q3 Share by Project'!K51</f>
        <v>4712</v>
      </c>
      <c r="E51" s="45">
        <f t="shared" si="1"/>
        <v>28253</v>
      </c>
      <c r="I51" s="36"/>
    </row>
    <row r="52" spans="1:11" x14ac:dyDescent="0.25">
      <c r="A52" s="68" t="s">
        <v>65</v>
      </c>
      <c r="B52" s="12">
        <f>'SFY 25-26 Q3 Share by Project'!I52</f>
        <v>20996</v>
      </c>
      <c r="C52" s="12">
        <f>'SFY 25-26 Q3 Share by Project'!J52</f>
        <v>221</v>
      </c>
      <c r="D52" s="12">
        <f>'SFY 25-26 Q3 Share by Project'!K52</f>
        <v>4256</v>
      </c>
      <c r="E52" s="45">
        <f t="shared" si="1"/>
        <v>25473</v>
      </c>
      <c r="I52" s="36"/>
    </row>
    <row r="53" spans="1:11" x14ac:dyDescent="0.25">
      <c r="A53" s="12" t="s">
        <v>66</v>
      </c>
      <c r="B53" s="12">
        <f>'SFY 25-26 Q3 Share by Project'!I53</f>
        <v>43322</v>
      </c>
      <c r="C53" s="12">
        <f>'SFY 25-26 Q3 Share by Project'!J53</f>
        <v>456</v>
      </c>
      <c r="D53" s="12">
        <f>'SFY 25-26 Q3 Share by Project'!K53</f>
        <v>8764</v>
      </c>
      <c r="E53" s="45">
        <f t="shared" si="1"/>
        <v>52542</v>
      </c>
      <c r="I53" s="36"/>
    </row>
    <row r="54" spans="1:11" x14ac:dyDescent="0.25">
      <c r="A54" s="68" t="s">
        <v>67</v>
      </c>
      <c r="B54" s="12">
        <f>'SFY 25-26 Q3 Share by Project'!I54</f>
        <v>7505</v>
      </c>
      <c r="C54" s="12">
        <f>'SFY 25-26 Q3 Share by Project'!J54</f>
        <v>79</v>
      </c>
      <c r="D54" s="12">
        <f>'SFY 25-26 Q3 Share by Project'!K54</f>
        <v>1520</v>
      </c>
      <c r="E54" s="45">
        <f t="shared" si="1"/>
        <v>9104</v>
      </c>
      <c r="I54" s="36"/>
    </row>
    <row r="55" spans="1:11" x14ac:dyDescent="0.25">
      <c r="A55" s="68" t="s">
        <v>68</v>
      </c>
      <c r="B55" s="12">
        <f>'SFY 25-26 Q3 Share by Project'!I55</f>
        <v>5261</v>
      </c>
      <c r="C55" s="12">
        <f>'SFY 25-26 Q3 Share by Project'!J55</f>
        <v>55</v>
      </c>
      <c r="D55" s="12">
        <f>'SFY 25-26 Q3 Share by Project'!K55</f>
        <v>1064</v>
      </c>
      <c r="E55" s="45">
        <f t="shared" si="1"/>
        <v>6380</v>
      </c>
      <c r="H55" s="36"/>
      <c r="I55" s="36"/>
    </row>
    <row r="56" spans="1:11" x14ac:dyDescent="0.25">
      <c r="A56" s="68" t="s">
        <v>69</v>
      </c>
      <c r="B56" s="12">
        <f>'SFY 25-26 Q3 Share by Project'!I56</f>
        <v>1007</v>
      </c>
      <c r="C56" s="12">
        <f>'SFY 25-26 Q3 Share by Project'!J56</f>
        <v>11</v>
      </c>
      <c r="D56" s="12">
        <f>'SFY 25-26 Q3 Share by Project'!K56</f>
        <v>203</v>
      </c>
      <c r="E56" s="45">
        <f t="shared" si="1"/>
        <v>1221</v>
      </c>
      <c r="H56" s="36"/>
      <c r="I56" s="36"/>
    </row>
    <row r="57" spans="1:11" x14ac:dyDescent="0.25">
      <c r="A57" s="68" t="s">
        <v>70</v>
      </c>
      <c r="B57" s="12">
        <f>'SFY 25-26 Q3 Share by Project'!I57</f>
        <v>50933</v>
      </c>
      <c r="C57" s="12">
        <f>'SFY 25-26 Q3 Share by Project'!J57</f>
        <v>535</v>
      </c>
      <c r="D57" s="12">
        <f>'SFY 25-26 Q3 Share by Project'!K57</f>
        <v>10284</v>
      </c>
      <c r="E57" s="45">
        <f t="shared" si="1"/>
        <v>61752</v>
      </c>
      <c r="I57" s="36"/>
    </row>
    <row r="58" spans="1:11" x14ac:dyDescent="0.25">
      <c r="A58" s="68" t="s">
        <v>71</v>
      </c>
      <c r="B58" s="12">
        <f>'SFY 25-26 Q3 Share by Project'!I58</f>
        <v>2758</v>
      </c>
      <c r="C58" s="12">
        <f>'SFY 25-26 Q3 Share by Project'!J58</f>
        <v>29</v>
      </c>
      <c r="D58" s="12">
        <f>'SFY 25-26 Q3 Share by Project'!K58</f>
        <v>557</v>
      </c>
      <c r="E58" s="45">
        <f t="shared" si="1"/>
        <v>3344</v>
      </c>
      <c r="I58" s="36"/>
    </row>
    <row r="59" spans="1:11" x14ac:dyDescent="0.25">
      <c r="A59" s="68" t="s">
        <v>72</v>
      </c>
      <c r="B59" s="12">
        <f>'SFY 25-26 Q3 Share by Project'!I59</f>
        <v>40014</v>
      </c>
      <c r="C59" s="12">
        <f>'SFY 25-26 Q3 Share by Project'!J59</f>
        <v>421</v>
      </c>
      <c r="D59" s="12">
        <f>'SFY 25-26 Q3 Share by Project'!K59</f>
        <v>8106</v>
      </c>
      <c r="E59" s="45">
        <f t="shared" si="1"/>
        <v>48541</v>
      </c>
      <c r="I59" s="36"/>
    </row>
    <row r="60" spans="1:11" x14ac:dyDescent="0.25">
      <c r="A60" s="68" t="s">
        <v>73</v>
      </c>
      <c r="B60" s="12">
        <f>'SFY 25-26 Q3 Share by Project'!I60</f>
        <v>10778</v>
      </c>
      <c r="C60" s="12">
        <f>'SFY 25-26 Q3 Share by Project'!J60</f>
        <v>113</v>
      </c>
      <c r="D60" s="12">
        <f>'SFY 25-26 Q3 Share by Project'!K60</f>
        <v>2178</v>
      </c>
      <c r="E60" s="45">
        <f t="shared" si="1"/>
        <v>13069</v>
      </c>
      <c r="I60" s="36"/>
    </row>
    <row r="61" spans="1:11" x14ac:dyDescent="0.25">
      <c r="A61" s="68" t="s">
        <v>74</v>
      </c>
      <c r="B61" s="12">
        <f>'SFY 25-26 Q3 Share by Project'!I61</f>
        <v>7031</v>
      </c>
      <c r="C61" s="12">
        <f>'SFY 25-26 Q3 Share by Project'!J61</f>
        <v>74</v>
      </c>
      <c r="D61" s="12">
        <f>'SFY 25-26 Q3 Share by Project'!K61</f>
        <v>1419</v>
      </c>
      <c r="E61" s="45">
        <f t="shared" si="1"/>
        <v>8524</v>
      </c>
      <c r="I61" s="36"/>
    </row>
    <row r="62" spans="1:11" ht="3.75" customHeight="1" x14ac:dyDescent="0.25">
      <c r="A62" s="19"/>
      <c r="B62" s="19"/>
      <c r="C62" s="19"/>
      <c r="D62" s="19"/>
      <c r="E62" s="19"/>
    </row>
    <row r="63" spans="1:11" x14ac:dyDescent="0.25">
      <c r="A63" s="21" t="s">
        <v>75</v>
      </c>
      <c r="B63" s="22">
        <f t="shared" ref="B63:E63" si="2">SUM(B4:B61)</f>
        <v>2504378</v>
      </c>
      <c r="C63" s="22">
        <f t="shared" si="2"/>
        <v>26343</v>
      </c>
      <c r="D63" s="22">
        <f t="shared" si="2"/>
        <v>506613</v>
      </c>
      <c r="E63" s="22">
        <f t="shared" si="2"/>
        <v>3037334</v>
      </c>
    </row>
    <row r="64" spans="1:11" hidden="1" x14ac:dyDescent="0.25">
      <c r="A64" s="69"/>
      <c r="B64" s="14"/>
      <c r="C64" s="14"/>
      <c r="D64" s="14"/>
      <c r="E64" s="14"/>
      <c r="K64" s="36"/>
    </row>
    <row r="65" spans="1:5" s="26" customFormat="1" ht="13.8" hidden="1" x14ac:dyDescent="0.25">
      <c r="A65" s="122" t="s">
        <v>115</v>
      </c>
      <c r="B65" s="99">
        <f>'SFY 25-26 Q3 Share Calculations'!AE64</f>
        <v>2504378</v>
      </c>
      <c r="C65" s="99">
        <f>'SFY 25-26 Q3 Share Calculations'!AF64</f>
        <v>26343</v>
      </c>
      <c r="D65" s="99">
        <f>'SFY 25-26 Q3 Share Calculations'!AG64</f>
        <v>506613</v>
      </c>
      <c r="E65" s="99">
        <f>'SFY 25-26 Q3 Share Calculations'!AH64</f>
        <v>3037334</v>
      </c>
    </row>
    <row r="66" spans="1:5" s="26" customFormat="1" ht="13.8" hidden="1" x14ac:dyDescent="0.25">
      <c r="A66" s="122" t="s">
        <v>77</v>
      </c>
      <c r="B66" s="133">
        <f t="shared" ref="B66:E66" si="3">B63-B65</f>
        <v>0</v>
      </c>
      <c r="C66" s="121">
        <f t="shared" si="3"/>
        <v>0</v>
      </c>
      <c r="D66" s="121">
        <f t="shared" si="3"/>
        <v>0</v>
      </c>
      <c r="E66" s="121">
        <f t="shared" si="3"/>
        <v>0</v>
      </c>
    </row>
    <row r="67" spans="1:5" ht="14.4" hidden="1" x14ac:dyDescent="0.3">
      <c r="A67" s="70"/>
      <c r="B67" s="70"/>
      <c r="C67" s="70"/>
      <c r="D67" s="70"/>
      <c r="E67"/>
    </row>
    <row r="68" spans="1:5" ht="13.8" hidden="1" x14ac:dyDescent="0.25">
      <c r="A68" s="98" t="s">
        <v>78</v>
      </c>
      <c r="B68" s="99">
        <f>SUM('1a SFY 25-26 Q3 ABAWD'!L:L)+SUM('1a SFY 25-26 Q3 CF-CW Recert'!L:L)+SUM('1b SFY 25-26 Q3 CF Restaurant'!L:L)+SUM('1d SFY 25-26 Q3 Wrk Reg CF Disq'!L:L)+SUM('2a SFY 25-26 Q3 CalSAWS'!X:X)+SUM('2b SFY 2425 Q3 Adj-Late CalSAWS'!X:X)</f>
        <v>2504378</v>
      </c>
      <c r="C68" s="99">
        <f>SUM('2a SFY 25-26 Q3 CalSAWS'!Y:Y)+SUM('2b SFY 2425 Q3 Adj-Late CalSAWS'!Y:Y)</f>
        <v>26343</v>
      </c>
      <c r="D68" s="99">
        <f>SUM('2a SFY 25-26 Q3 CalSAWS'!Z:Z)+SUM('2b SFY 2425 Q3 Adj-Late CalSAWS'!Z:Z)</f>
        <v>506613</v>
      </c>
      <c r="E68" s="99">
        <f>SUM(B68:D68)</f>
        <v>3037334</v>
      </c>
    </row>
    <row r="69" spans="1:5" ht="13.8" hidden="1" x14ac:dyDescent="0.25">
      <c r="A69" s="98" t="s">
        <v>77</v>
      </c>
      <c r="B69" s="121">
        <f>B63-B68</f>
        <v>0</v>
      </c>
      <c r="C69" s="121">
        <f t="shared" ref="C69:D69" si="4">C63-C68</f>
        <v>0</v>
      </c>
      <c r="D69" s="121">
        <f t="shared" si="4"/>
        <v>0</v>
      </c>
      <c r="E69" s="121">
        <f>E63-E68</f>
        <v>0</v>
      </c>
    </row>
    <row r="70" spans="1:5" ht="14.4" hidden="1" x14ac:dyDescent="0.3">
      <c r="A70" s="70"/>
      <c r="B70" s="117"/>
      <c r="C70" s="117"/>
      <c r="D70" s="117"/>
      <c r="E70" s="117"/>
    </row>
    <row r="71" spans="1:5" ht="14.4" hidden="1" x14ac:dyDescent="0.3">
      <c r="A71" s="70"/>
      <c r="B71" s="135"/>
      <c r="C71" s="135"/>
      <c r="D71" s="103"/>
      <c r="E71" s="103"/>
    </row>
    <row r="72" spans="1:5" ht="14.4" x14ac:dyDescent="0.3">
      <c r="A72" s="136"/>
      <c r="B72" s="135"/>
      <c r="D72" s="70"/>
      <c r="E72" s="70"/>
    </row>
    <row r="73" spans="1:5" ht="14.4" x14ac:dyDescent="0.3">
      <c r="A73" s="136"/>
      <c r="B73" s="135"/>
      <c r="D73" s="70"/>
      <c r="E73" s="70"/>
    </row>
    <row r="74" spans="1:5" ht="14.4" x14ac:dyDescent="0.3">
      <c r="A74" s="136"/>
      <c r="B74" s="137"/>
      <c r="C74" s="137"/>
      <c r="D74" s="137"/>
      <c r="E74" s="70"/>
    </row>
    <row r="75" spans="1:5" ht="14.4" x14ac:dyDescent="0.3">
      <c r="A75" s="136"/>
      <c r="B75" s="135"/>
      <c r="C75" s="135"/>
      <c r="D75" s="135"/>
      <c r="E75" s="70"/>
    </row>
    <row r="76" spans="1:5" ht="14.4" x14ac:dyDescent="0.3">
      <c r="A76" s="136"/>
      <c r="B76" s="135"/>
      <c r="C76" s="135"/>
      <c r="D76" s="135"/>
      <c r="E76" s="70"/>
    </row>
    <row r="77" spans="1:5" ht="14.4" x14ac:dyDescent="0.3">
      <c r="A77" s="136"/>
      <c r="B77" s="135"/>
      <c r="C77" s="135"/>
      <c r="D77" s="135"/>
      <c r="E77" s="70"/>
    </row>
    <row r="78" spans="1:5" ht="14.4" x14ac:dyDescent="0.3">
      <c r="A78" s="136"/>
      <c r="B78" s="135"/>
      <c r="C78" s="135"/>
      <c r="D78" s="138"/>
      <c r="E78" s="70"/>
    </row>
    <row r="79" spans="1:5" ht="14.4" x14ac:dyDescent="0.3">
      <c r="B79" s="135"/>
      <c r="C79" s="135"/>
      <c r="D79" s="135"/>
      <c r="E79" s="36"/>
    </row>
    <row r="80" spans="1:5" x14ac:dyDescent="0.25">
      <c r="B80" s="36"/>
      <c r="C80" s="36"/>
    </row>
    <row r="82" spans="1:5" x14ac:dyDescent="0.25">
      <c r="E82" s="36"/>
    </row>
    <row r="86" spans="1:5" x14ac:dyDescent="0.25">
      <c r="B86" s="36"/>
      <c r="C86" s="36"/>
      <c r="D86" s="50"/>
      <c r="E86" s="36"/>
    </row>
    <row r="87" spans="1:5" x14ac:dyDescent="0.25">
      <c r="A87" s="62"/>
      <c r="D87" s="50"/>
    </row>
    <row r="88" spans="1:5" x14ac:dyDescent="0.25">
      <c r="A88" s="63"/>
      <c r="B88" s="50"/>
      <c r="C88" s="50"/>
      <c r="D88" s="50"/>
      <c r="E88" s="50"/>
    </row>
    <row r="89" spans="1:5" x14ac:dyDescent="0.25">
      <c r="A89" s="63"/>
      <c r="B89" s="50"/>
      <c r="C89" s="50"/>
      <c r="D89" s="50"/>
      <c r="E89" s="50"/>
    </row>
    <row r="90" spans="1:5" x14ac:dyDescent="0.25">
      <c r="A90" s="63"/>
      <c r="B90" s="50"/>
      <c r="C90" s="50"/>
      <c r="D90" s="50"/>
      <c r="E90" s="50"/>
    </row>
    <row r="91" spans="1:5" x14ac:dyDescent="0.25">
      <c r="B91" s="65"/>
      <c r="C91" s="65"/>
      <c r="D91" s="50"/>
      <c r="E91" s="65"/>
    </row>
    <row r="92" spans="1:5" x14ac:dyDescent="0.25">
      <c r="D92" s="50"/>
    </row>
    <row r="93" spans="1:5" x14ac:dyDescent="0.25">
      <c r="A93" s="62"/>
      <c r="B93" s="65"/>
      <c r="C93" s="65"/>
      <c r="D93" s="65"/>
    </row>
    <row r="94" spans="1:5" x14ac:dyDescent="0.25">
      <c r="A94" s="63"/>
      <c r="B94" s="65"/>
      <c r="C94" s="65"/>
      <c r="D94" s="65"/>
      <c r="E94" s="50"/>
    </row>
    <row r="95" spans="1:5" x14ac:dyDescent="0.25">
      <c r="A95" s="63"/>
      <c r="B95" s="65"/>
      <c r="C95" s="65"/>
      <c r="D95" s="65"/>
      <c r="E95" s="50"/>
    </row>
    <row r="96" spans="1:5" x14ac:dyDescent="0.25">
      <c r="A96" s="63"/>
      <c r="B96" s="65"/>
      <c r="C96" s="65"/>
      <c r="D96" s="65"/>
      <c r="E96" s="50"/>
    </row>
    <row r="97" spans="1:5" x14ac:dyDescent="0.25">
      <c r="B97" s="65"/>
      <c r="C97" s="65"/>
      <c r="D97" s="65"/>
      <c r="E97" s="65"/>
    </row>
    <row r="99" spans="1:5" x14ac:dyDescent="0.25">
      <c r="A99" s="29"/>
      <c r="B99" s="30"/>
      <c r="C99" s="30"/>
      <c r="D99" s="30"/>
      <c r="E99" s="30"/>
    </row>
    <row r="100" spans="1:5" x14ac:dyDescent="0.25">
      <c r="A100" s="31"/>
      <c r="B100" s="32"/>
      <c r="C100" s="32"/>
      <c r="D100" s="32"/>
      <c r="E100" s="32"/>
    </row>
    <row r="101" spans="1:5" x14ac:dyDescent="0.25">
      <c r="A101" s="31"/>
      <c r="B101" s="32"/>
      <c r="C101" s="32"/>
      <c r="D101" s="32"/>
      <c r="E101" s="32"/>
    </row>
    <row r="102" spans="1:5" x14ac:dyDescent="0.25">
      <c r="A102" s="31"/>
      <c r="B102" s="32"/>
      <c r="C102" s="32"/>
      <c r="D102" s="32"/>
      <c r="E102" s="32"/>
    </row>
    <row r="103" spans="1:5" x14ac:dyDescent="0.25">
      <c r="A103" s="30"/>
      <c r="B103" s="33"/>
      <c r="C103" s="33"/>
      <c r="D103" s="33"/>
      <c r="E103" s="33"/>
    </row>
    <row r="104" spans="1:5" x14ac:dyDescent="0.25">
      <c r="A104" s="34"/>
      <c r="B104" s="32"/>
      <c r="C104" s="32"/>
      <c r="D104" s="32"/>
      <c r="E104" s="32"/>
    </row>
  </sheetData>
  <mergeCells count="2">
    <mergeCell ref="A1:E1"/>
    <mergeCell ref="A2:E2"/>
  </mergeCells>
  <conditionalFormatting sqref="B64:E64">
    <cfRule type="cellIs" dxfId="17" priority="3" operator="lessThan">
      <formula>0</formula>
    </cfRule>
    <cfRule type="cellIs" dxfId="16" priority="4" operator="greaterThan">
      <formula>0</formula>
    </cfRule>
  </conditionalFormatting>
  <printOptions horizontalCentered="1"/>
  <pageMargins left="0.7" right="0.7" top="0.75" bottom="0.75" header="0.3" footer="0.3"/>
  <pageSetup scale="78" orientation="portrait" r:id="rId1"/>
  <headerFooter>
    <oddHeader>&amp;C&amp;F
&amp;A</oddHeader>
    <oddFooter>&amp;L&amp;D&amp;R&amp;P of &amp;N</oddFooter>
  </headerFooter>
  <ignoredErrors>
    <ignoredError sqref="B63 C63 D63:E6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24D3-1F10-4CEA-B93C-111E6D138E99}">
  <sheetPr>
    <pageSetUpPr fitToPage="1"/>
  </sheetPr>
  <dimension ref="A1:R76"/>
  <sheetViews>
    <sheetView zoomScale="90" zoomScaleNormal="90" workbookViewId="0">
      <pane xSplit="1" ySplit="3" topLeftCell="B4" activePane="bottomRight" state="frozen"/>
      <selection activeCell="F43" sqref="F43"/>
      <selection pane="topRight" activeCell="F43" sqref="F43"/>
      <selection pane="bottomLeft" activeCell="F43" sqref="F43"/>
      <selection pane="bottomRight" sqref="A1:L1"/>
    </sheetView>
  </sheetViews>
  <sheetFormatPr defaultColWidth="9.109375" defaultRowHeight="13.2" x14ac:dyDescent="0.25"/>
  <cols>
    <col min="1" max="1" width="25.5546875" style="4" customWidth="1"/>
    <col min="2" max="2" width="16.6640625" style="4" hidden="1" customWidth="1"/>
    <col min="3" max="4" width="19.88671875" style="4" customWidth="1"/>
    <col min="5" max="5" width="17.109375" style="4" hidden="1" customWidth="1"/>
    <col min="6" max="7" width="13.88671875" style="4" customWidth="1"/>
    <col min="8" max="8" width="14.6640625" style="4" customWidth="1"/>
    <col min="9" max="9" width="14.33203125" style="4" customWidth="1"/>
    <col min="10" max="10" width="13.33203125" style="4" customWidth="1"/>
    <col min="11" max="11" width="15.33203125" style="4" customWidth="1"/>
    <col min="12" max="12" width="15" style="4" customWidth="1"/>
    <col min="13" max="13" width="10.5546875" style="3" hidden="1" customWidth="1"/>
    <col min="14" max="16384" width="9.109375" style="4"/>
  </cols>
  <sheetData>
    <row r="1" spans="1:18" s="2" customFormat="1" ht="21" customHeight="1" thickBot="1" x14ac:dyDescent="0.35">
      <c r="A1" s="231" t="s">
        <v>173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1"/>
    </row>
    <row r="2" spans="1:18" ht="79.8" thickBot="1" x14ac:dyDescent="0.3">
      <c r="A2" s="100"/>
      <c r="B2" s="120" t="s">
        <v>142</v>
      </c>
      <c r="C2" s="120" t="s">
        <v>143</v>
      </c>
      <c r="D2" s="120" t="s">
        <v>155</v>
      </c>
      <c r="E2" s="120" t="s">
        <v>118</v>
      </c>
      <c r="F2" s="225" t="s">
        <v>145</v>
      </c>
      <c r="G2" s="226"/>
      <c r="H2" s="227"/>
      <c r="I2" s="228" t="s">
        <v>79</v>
      </c>
      <c r="J2" s="229"/>
      <c r="K2" s="230"/>
      <c r="L2" s="189"/>
    </row>
    <row r="3" spans="1:18" ht="46.5" customHeight="1" thickBot="1" x14ac:dyDescent="0.3">
      <c r="A3" s="102" t="s">
        <v>11</v>
      </c>
      <c r="B3" s="6" t="s">
        <v>12</v>
      </c>
      <c r="C3" s="116" t="s">
        <v>12</v>
      </c>
      <c r="D3" s="116" t="s">
        <v>12</v>
      </c>
      <c r="E3" s="116" t="s">
        <v>12</v>
      </c>
      <c r="F3" s="7" t="s">
        <v>12</v>
      </c>
      <c r="G3" s="8" t="s">
        <v>13</v>
      </c>
      <c r="H3" s="9" t="s">
        <v>80</v>
      </c>
      <c r="I3" s="7" t="s">
        <v>12</v>
      </c>
      <c r="J3" s="8" t="s">
        <v>13</v>
      </c>
      <c r="K3" s="9" t="s">
        <v>80</v>
      </c>
      <c r="L3" s="5" t="s">
        <v>15</v>
      </c>
      <c r="M3" s="96" t="s">
        <v>76</v>
      </c>
    </row>
    <row r="4" spans="1:18" x14ac:dyDescent="0.25">
      <c r="A4" s="10" t="s">
        <v>16</v>
      </c>
      <c r="B4" s="11">
        <f>'SFY 25-26 Q3 Share Calculations'!C6</f>
        <v>0</v>
      </c>
      <c r="C4" s="11">
        <f>'SFY 25-26 Q3 Share Calculations'!G6</f>
        <v>642</v>
      </c>
      <c r="D4" s="11">
        <f>'SFY 25-26 Q3 Share Calculations'!K6</f>
        <v>167</v>
      </c>
      <c r="E4" s="11">
        <f>'SFY 25-26 Q3 Share Calculations'!O6</f>
        <v>0</v>
      </c>
      <c r="F4" s="94">
        <f>'SFY 25-26 Q3 Share Calculations'!S6+'SFY 25-26 Q3 Share Calculations'!Z6</f>
        <v>77540</v>
      </c>
      <c r="G4" s="94">
        <f>'SFY 25-26 Q3 Share Calculations'!T6+'SFY 25-26 Q3 Share Calculations'!AA6</f>
        <v>825</v>
      </c>
      <c r="H4" s="97">
        <f>'SFY 25-26 Q3 Share Calculations'!U6+'SFY 25-26 Q3 Share Calculations'!AB6</f>
        <v>15857</v>
      </c>
      <c r="I4" s="110">
        <f>B4+C4+D4+E4+F4</f>
        <v>78349</v>
      </c>
      <c r="J4" s="13">
        <f>G4</f>
        <v>825</v>
      </c>
      <c r="K4" s="13">
        <f>H4</f>
        <v>15857</v>
      </c>
      <c r="L4" s="13">
        <f>SUM(I4:K4)</f>
        <v>95031</v>
      </c>
      <c r="M4" s="58">
        <f t="shared" ref="M4:M35" si="0">SUM(B4:H4)-SUM(I4:K4)</f>
        <v>0</v>
      </c>
      <c r="N4" s="36"/>
      <c r="R4" s="36"/>
    </row>
    <row r="5" spans="1:18" x14ac:dyDescent="0.25">
      <c r="A5" s="15" t="s">
        <v>17</v>
      </c>
      <c r="B5" s="11">
        <f>'SFY 25-26 Q3 Share Calculations'!C7</f>
        <v>0</v>
      </c>
      <c r="C5" s="11">
        <f>'SFY 25-26 Q3 Share Calculations'!G7</f>
        <v>0</v>
      </c>
      <c r="D5" s="11">
        <f>'SFY 25-26 Q3 Share Calculations'!K7</f>
        <v>0</v>
      </c>
      <c r="E5" s="11">
        <f>'SFY 25-26 Q3 Share Calculations'!O7</f>
        <v>0</v>
      </c>
      <c r="F5" s="94">
        <f>'SFY 25-26 Q3 Share Calculations'!S7+'SFY 25-26 Q3 Share Calculations'!Z7</f>
        <v>0</v>
      </c>
      <c r="G5" s="94">
        <f>'SFY 25-26 Q3 Share Calculations'!T7+'SFY 25-26 Q3 Share Calculations'!AA7</f>
        <v>0</v>
      </c>
      <c r="H5" s="97">
        <f>'SFY 25-26 Q3 Share Calculations'!U7+'SFY 25-26 Q3 Share Calculations'!AB7</f>
        <v>0</v>
      </c>
      <c r="I5" s="110">
        <f t="shared" ref="I5:I61" si="1">B5+C5+D5+E5+F5</f>
        <v>0</v>
      </c>
      <c r="J5" s="13">
        <f t="shared" ref="J5:J22" si="2">G5</f>
        <v>0</v>
      </c>
      <c r="K5" s="13">
        <f t="shared" ref="K5:K61" si="3">H5</f>
        <v>0</v>
      </c>
      <c r="L5" s="13">
        <f t="shared" ref="L5:L35" si="4">SUM(I5:K5)</f>
        <v>0</v>
      </c>
      <c r="M5" s="58">
        <f t="shared" si="0"/>
        <v>0</v>
      </c>
      <c r="R5" s="36"/>
    </row>
    <row r="6" spans="1:18" x14ac:dyDescent="0.25">
      <c r="A6" s="15" t="s">
        <v>18</v>
      </c>
      <c r="B6" s="11">
        <f>'SFY 25-26 Q3 Share Calculations'!C8</f>
        <v>0</v>
      </c>
      <c r="C6" s="11">
        <f>'SFY 25-26 Q3 Share Calculations'!G8</f>
        <v>17</v>
      </c>
      <c r="D6" s="11">
        <f>'SFY 25-26 Q3 Share Calculations'!K8</f>
        <v>4</v>
      </c>
      <c r="E6" s="11">
        <f>'SFY 25-26 Q3 Share Calculations'!O8</f>
        <v>0</v>
      </c>
      <c r="F6" s="94">
        <f>'SFY 25-26 Q3 Share Calculations'!S8+'SFY 25-26 Q3 Share Calculations'!Z8</f>
        <v>1734</v>
      </c>
      <c r="G6" s="94">
        <f>'SFY 25-26 Q3 Share Calculations'!T8+'SFY 25-26 Q3 Share Calculations'!AA8</f>
        <v>18</v>
      </c>
      <c r="H6" s="97">
        <f>'SFY 25-26 Q3 Share Calculations'!U8+'SFY 25-26 Q3 Share Calculations'!AB8</f>
        <v>355</v>
      </c>
      <c r="I6" s="110">
        <f t="shared" si="1"/>
        <v>1755</v>
      </c>
      <c r="J6" s="13">
        <f t="shared" si="2"/>
        <v>18</v>
      </c>
      <c r="K6" s="13">
        <f t="shared" si="3"/>
        <v>355</v>
      </c>
      <c r="L6" s="13">
        <f t="shared" si="4"/>
        <v>2128</v>
      </c>
      <c r="M6" s="58">
        <f t="shared" si="0"/>
        <v>0</v>
      </c>
      <c r="R6" s="36"/>
    </row>
    <row r="7" spans="1:18" x14ac:dyDescent="0.25">
      <c r="A7" s="15" t="s">
        <v>19</v>
      </c>
      <c r="B7" s="11">
        <f>'SFY 25-26 Q3 Share Calculations'!C9</f>
        <v>0</v>
      </c>
      <c r="C7" s="11">
        <f>'SFY 25-26 Q3 Share Calculations'!G9</f>
        <v>163</v>
      </c>
      <c r="D7" s="11">
        <f>'SFY 25-26 Q3 Share Calculations'!K9</f>
        <v>43</v>
      </c>
      <c r="E7" s="11">
        <f>'SFY 25-26 Q3 Share Calculations'!O9</f>
        <v>0</v>
      </c>
      <c r="F7" s="94">
        <f>'SFY 25-26 Q3 Share Calculations'!S9+'SFY 25-26 Q3 Share Calculations'!Z9</f>
        <v>15112</v>
      </c>
      <c r="G7" s="94">
        <f>'SFY 25-26 Q3 Share Calculations'!T9+'SFY 25-26 Q3 Share Calculations'!AA9</f>
        <v>161</v>
      </c>
      <c r="H7" s="97">
        <f>'SFY 25-26 Q3 Share Calculations'!U9+'SFY 25-26 Q3 Share Calculations'!AB9</f>
        <v>3090</v>
      </c>
      <c r="I7" s="110">
        <f t="shared" si="1"/>
        <v>15318</v>
      </c>
      <c r="J7" s="13">
        <f t="shared" si="2"/>
        <v>161</v>
      </c>
      <c r="K7" s="13">
        <f t="shared" si="3"/>
        <v>3090</v>
      </c>
      <c r="L7" s="13">
        <f t="shared" si="4"/>
        <v>18569</v>
      </c>
      <c r="M7" s="58">
        <f t="shared" si="0"/>
        <v>0</v>
      </c>
      <c r="R7" s="36"/>
    </row>
    <row r="8" spans="1:18" x14ac:dyDescent="0.25">
      <c r="A8" s="16" t="s">
        <v>21</v>
      </c>
      <c r="B8" s="11">
        <f>'SFY 25-26 Q3 Share Calculations'!C10</f>
        <v>0</v>
      </c>
      <c r="C8" s="11">
        <f>'SFY 25-26 Q3 Share Calculations'!G10</f>
        <v>26</v>
      </c>
      <c r="D8" s="11">
        <f>'SFY 25-26 Q3 Share Calculations'!K10</f>
        <v>7</v>
      </c>
      <c r="E8" s="11">
        <f>'SFY 25-26 Q3 Share Calculations'!O10</f>
        <v>0</v>
      </c>
      <c r="F8" s="94">
        <f>'SFY 25-26 Q3 Share Calculations'!S10+'SFY 25-26 Q3 Share Calculations'!Z10</f>
        <v>2477</v>
      </c>
      <c r="G8" s="94">
        <f>'SFY 25-26 Q3 Share Calculations'!T10+'SFY 25-26 Q3 Share Calculations'!AA10</f>
        <v>26</v>
      </c>
      <c r="H8" s="97">
        <f>'SFY 25-26 Q3 Share Calculations'!U10+'SFY 25-26 Q3 Share Calculations'!AB10</f>
        <v>507</v>
      </c>
      <c r="I8" s="110">
        <f t="shared" si="1"/>
        <v>2510</v>
      </c>
      <c r="J8" s="13">
        <f t="shared" si="2"/>
        <v>26</v>
      </c>
      <c r="K8" s="13">
        <f t="shared" si="3"/>
        <v>507</v>
      </c>
      <c r="L8" s="13">
        <f t="shared" si="4"/>
        <v>3043</v>
      </c>
      <c r="M8" s="58">
        <f t="shared" si="0"/>
        <v>0</v>
      </c>
      <c r="R8" s="36"/>
    </row>
    <row r="9" spans="1:18" x14ac:dyDescent="0.25">
      <c r="A9" s="16" t="s">
        <v>22</v>
      </c>
      <c r="B9" s="11">
        <f>'SFY 25-26 Q3 Share Calculations'!C11</f>
        <v>0</v>
      </c>
      <c r="C9" s="11">
        <f>'SFY 25-26 Q3 Share Calculations'!G11</f>
        <v>11</v>
      </c>
      <c r="D9" s="11">
        <f>'SFY 25-26 Q3 Share Calculations'!K11</f>
        <v>3</v>
      </c>
      <c r="E9" s="11">
        <f>'SFY 25-26 Q3 Share Calculations'!O11</f>
        <v>0</v>
      </c>
      <c r="F9" s="94">
        <f>'SFY 25-26 Q3 Share Calculations'!S11+'SFY 25-26 Q3 Share Calculations'!Z11</f>
        <v>1734</v>
      </c>
      <c r="G9" s="94">
        <f>'SFY 25-26 Q3 Share Calculations'!T11+'SFY 25-26 Q3 Share Calculations'!AA11</f>
        <v>18</v>
      </c>
      <c r="H9" s="97">
        <f>'SFY 25-26 Q3 Share Calculations'!U11+'SFY 25-26 Q3 Share Calculations'!AB11</f>
        <v>355</v>
      </c>
      <c r="I9" s="110">
        <f t="shared" si="1"/>
        <v>1748</v>
      </c>
      <c r="J9" s="13">
        <f t="shared" si="2"/>
        <v>18</v>
      </c>
      <c r="K9" s="13">
        <f t="shared" si="3"/>
        <v>355</v>
      </c>
      <c r="L9" s="13">
        <f t="shared" si="4"/>
        <v>2121</v>
      </c>
      <c r="M9" s="58">
        <f t="shared" si="0"/>
        <v>0</v>
      </c>
      <c r="R9" s="36"/>
    </row>
    <row r="10" spans="1:18" x14ac:dyDescent="0.25">
      <c r="A10" s="16" t="s">
        <v>23</v>
      </c>
      <c r="B10" s="11">
        <f>'SFY 25-26 Q3 Share Calculations'!C12</f>
        <v>0</v>
      </c>
      <c r="C10" s="11">
        <f>'SFY 25-26 Q3 Share Calculations'!G12</f>
        <v>404</v>
      </c>
      <c r="D10" s="11">
        <f>'SFY 25-26 Q3 Share Calculations'!K12</f>
        <v>105</v>
      </c>
      <c r="E10" s="11">
        <f>'SFY 25-26 Q3 Share Calculations'!O12</f>
        <v>0</v>
      </c>
      <c r="F10" s="94">
        <f>'SFY 25-26 Q3 Share Calculations'!S12+'SFY 25-26 Q3 Share Calculations'!Z12</f>
        <v>50537</v>
      </c>
      <c r="G10" s="94">
        <f>'SFY 25-26 Q3 Share Calculations'!T12+'SFY 25-26 Q3 Share Calculations'!AA12</f>
        <v>537</v>
      </c>
      <c r="H10" s="97">
        <f>'SFY 25-26 Q3 Share Calculations'!U12+'SFY 25-26 Q3 Share Calculations'!AB12</f>
        <v>10335</v>
      </c>
      <c r="I10" s="110">
        <f t="shared" si="1"/>
        <v>51046</v>
      </c>
      <c r="J10" s="13">
        <f t="shared" si="2"/>
        <v>537</v>
      </c>
      <c r="K10" s="13">
        <f t="shared" si="3"/>
        <v>10335</v>
      </c>
      <c r="L10" s="13">
        <f t="shared" si="4"/>
        <v>61918</v>
      </c>
      <c r="M10" s="58">
        <f t="shared" si="0"/>
        <v>0</v>
      </c>
      <c r="R10" s="36"/>
    </row>
    <row r="11" spans="1:18" x14ac:dyDescent="0.25">
      <c r="A11" s="16" t="s">
        <v>24</v>
      </c>
      <c r="B11" s="11">
        <f>'SFY 25-26 Q3 Share Calculations'!C13</f>
        <v>0</v>
      </c>
      <c r="C11" s="11">
        <f>'SFY 25-26 Q3 Share Calculations'!G13</f>
        <v>26</v>
      </c>
      <c r="D11" s="11">
        <f>'SFY 25-26 Q3 Share Calculations'!K13</f>
        <v>7</v>
      </c>
      <c r="E11" s="11">
        <f>'SFY 25-26 Q3 Share Calculations'!O13</f>
        <v>0</v>
      </c>
      <c r="F11" s="94">
        <f>'SFY 25-26 Q3 Share Calculations'!S13+'SFY 25-26 Q3 Share Calculations'!Z13</f>
        <v>2230</v>
      </c>
      <c r="G11" s="94">
        <f>'SFY 25-26 Q3 Share Calculations'!T13+'SFY 25-26 Q3 Share Calculations'!AA13</f>
        <v>24</v>
      </c>
      <c r="H11" s="97">
        <f>'SFY 25-26 Q3 Share Calculations'!U13+'SFY 25-26 Q3 Share Calculations'!AB13</f>
        <v>456</v>
      </c>
      <c r="I11" s="110">
        <f t="shared" si="1"/>
        <v>2263</v>
      </c>
      <c r="J11" s="13">
        <f t="shared" si="2"/>
        <v>24</v>
      </c>
      <c r="K11" s="13">
        <f t="shared" si="3"/>
        <v>456</v>
      </c>
      <c r="L11" s="13">
        <f t="shared" si="4"/>
        <v>2743</v>
      </c>
      <c r="M11" s="58">
        <f t="shared" si="0"/>
        <v>0</v>
      </c>
      <c r="R11" s="36"/>
    </row>
    <row r="12" spans="1:18" x14ac:dyDescent="0.25">
      <c r="A12" s="16" t="s">
        <v>25</v>
      </c>
      <c r="B12" s="11">
        <f>'SFY 25-26 Q3 Share Calculations'!C14</f>
        <v>0</v>
      </c>
      <c r="C12" s="11">
        <f>'SFY 25-26 Q3 Share Calculations'!G14</f>
        <v>58</v>
      </c>
      <c r="D12" s="11">
        <f>'SFY 25-26 Q3 Share Calculations'!K14</f>
        <v>15</v>
      </c>
      <c r="E12" s="11">
        <f>'SFY 25-26 Q3 Share Calculations'!O14</f>
        <v>0</v>
      </c>
      <c r="F12" s="94">
        <f>'SFY 25-26 Q3 Share Calculations'!S14+'SFY 25-26 Q3 Share Calculations'!Z14</f>
        <v>6936</v>
      </c>
      <c r="G12" s="94">
        <f>'SFY 25-26 Q3 Share Calculations'!T14+'SFY 25-26 Q3 Share Calculations'!AA14</f>
        <v>74</v>
      </c>
      <c r="H12" s="97">
        <f>'SFY 25-26 Q3 Share Calculations'!U14+'SFY 25-26 Q3 Share Calculations'!AB14</f>
        <v>1419</v>
      </c>
      <c r="I12" s="110">
        <f t="shared" si="1"/>
        <v>7009</v>
      </c>
      <c r="J12" s="13">
        <f t="shared" si="2"/>
        <v>74</v>
      </c>
      <c r="K12" s="13">
        <f t="shared" si="3"/>
        <v>1419</v>
      </c>
      <c r="L12" s="13">
        <f t="shared" si="4"/>
        <v>8502</v>
      </c>
      <c r="M12" s="58">
        <f t="shared" si="0"/>
        <v>0</v>
      </c>
      <c r="R12" s="36"/>
    </row>
    <row r="13" spans="1:18" x14ac:dyDescent="0.25">
      <c r="A13" s="16" t="s">
        <v>26</v>
      </c>
      <c r="B13" s="11">
        <f>'SFY 25-26 Q3 Share Calculations'!C15</f>
        <v>0</v>
      </c>
      <c r="C13" s="11">
        <f>'SFY 25-26 Q3 Share Calculations'!G15</f>
        <v>958</v>
      </c>
      <c r="D13" s="11">
        <f>'SFY 25-26 Q3 Share Calculations'!K15</f>
        <v>250</v>
      </c>
      <c r="E13" s="11">
        <f>'SFY 25-26 Q3 Share Calculations'!O15</f>
        <v>0</v>
      </c>
      <c r="F13" s="94">
        <f>'SFY 25-26 Q3 Share Calculations'!S15+'SFY 25-26 Q3 Share Calculations'!Z15</f>
        <v>93642</v>
      </c>
      <c r="G13" s="94">
        <f>'SFY 25-26 Q3 Share Calculations'!T15+'SFY 25-26 Q3 Share Calculations'!AA15</f>
        <v>996</v>
      </c>
      <c r="H13" s="97">
        <f>'SFY 25-26 Q3 Share Calculations'!U15+'SFY 25-26 Q3 Share Calculations'!AB15</f>
        <v>19150</v>
      </c>
      <c r="I13" s="110">
        <f t="shared" si="1"/>
        <v>94850</v>
      </c>
      <c r="J13" s="13">
        <f t="shared" si="2"/>
        <v>996</v>
      </c>
      <c r="K13" s="13">
        <f t="shared" si="3"/>
        <v>19150</v>
      </c>
      <c r="L13" s="13">
        <f t="shared" si="4"/>
        <v>114996</v>
      </c>
      <c r="M13" s="58">
        <f t="shared" si="0"/>
        <v>0</v>
      </c>
      <c r="R13" s="36"/>
    </row>
    <row r="14" spans="1:18" x14ac:dyDescent="0.25">
      <c r="A14" s="16" t="s">
        <v>27</v>
      </c>
      <c r="B14" s="11">
        <f>'SFY 25-26 Q3 Share Calculations'!C16</f>
        <v>0</v>
      </c>
      <c r="C14" s="11">
        <f>'SFY 25-26 Q3 Share Calculations'!G16</f>
        <v>17</v>
      </c>
      <c r="D14" s="11">
        <f>'SFY 25-26 Q3 Share Calculations'!K16</f>
        <v>4</v>
      </c>
      <c r="E14" s="11">
        <f>'SFY 25-26 Q3 Share Calculations'!O16</f>
        <v>0</v>
      </c>
      <c r="F14" s="94">
        <f>'SFY 25-26 Q3 Share Calculations'!S16+'SFY 25-26 Q3 Share Calculations'!Z16</f>
        <v>2230</v>
      </c>
      <c r="G14" s="94">
        <f>'SFY 25-26 Q3 Share Calculations'!T16+'SFY 25-26 Q3 Share Calculations'!AA16</f>
        <v>24</v>
      </c>
      <c r="H14" s="97">
        <f>'SFY 25-26 Q3 Share Calculations'!U16+'SFY 25-26 Q3 Share Calculations'!AB16</f>
        <v>456</v>
      </c>
      <c r="I14" s="110">
        <f t="shared" si="1"/>
        <v>2251</v>
      </c>
      <c r="J14" s="13">
        <f t="shared" si="2"/>
        <v>24</v>
      </c>
      <c r="K14" s="13">
        <f t="shared" si="3"/>
        <v>456</v>
      </c>
      <c r="L14" s="13">
        <f t="shared" si="4"/>
        <v>2731</v>
      </c>
      <c r="M14" s="58">
        <f t="shared" si="0"/>
        <v>0</v>
      </c>
      <c r="R14" s="36"/>
    </row>
    <row r="15" spans="1:18" x14ac:dyDescent="0.25">
      <c r="A15" s="16" t="s">
        <v>28</v>
      </c>
      <c r="B15" s="11">
        <f>'SFY 25-26 Q3 Share Calculations'!C17</f>
        <v>0</v>
      </c>
      <c r="C15" s="11">
        <f>'SFY 25-26 Q3 Share Calculations'!G17</f>
        <v>118</v>
      </c>
      <c r="D15" s="11">
        <f>'SFY 25-26 Q3 Share Calculations'!K17</f>
        <v>31</v>
      </c>
      <c r="E15" s="11">
        <f>'SFY 25-26 Q3 Share Calculations'!O17</f>
        <v>0</v>
      </c>
      <c r="F15" s="94">
        <f>'SFY 25-26 Q3 Share Calculations'!S17+'SFY 25-26 Q3 Share Calculations'!Z17</f>
        <v>10900</v>
      </c>
      <c r="G15" s="94">
        <f>'SFY 25-26 Q3 Share Calculations'!T17+'SFY 25-26 Q3 Share Calculations'!AA17</f>
        <v>116</v>
      </c>
      <c r="H15" s="97">
        <f>'SFY 25-26 Q3 Share Calculations'!U17+'SFY 25-26 Q3 Share Calculations'!AB17</f>
        <v>2229</v>
      </c>
      <c r="I15" s="110">
        <f t="shared" si="1"/>
        <v>11049</v>
      </c>
      <c r="J15" s="13">
        <f t="shared" si="2"/>
        <v>116</v>
      </c>
      <c r="K15" s="13">
        <f t="shared" si="3"/>
        <v>2229</v>
      </c>
      <c r="L15" s="13">
        <f t="shared" si="4"/>
        <v>13394</v>
      </c>
      <c r="M15" s="58">
        <f t="shared" si="0"/>
        <v>0</v>
      </c>
      <c r="R15" s="36"/>
    </row>
    <row r="16" spans="1:18" x14ac:dyDescent="0.25">
      <c r="A16" s="16" t="s">
        <v>29</v>
      </c>
      <c r="B16" s="11">
        <f>'SFY 25-26 Q3 Share Calculations'!C18</f>
        <v>0</v>
      </c>
      <c r="C16" s="11">
        <f>'SFY 25-26 Q3 Share Calculations'!G18</f>
        <v>200</v>
      </c>
      <c r="D16" s="11">
        <f>'SFY 25-26 Q3 Share Calculations'!K18</f>
        <v>52</v>
      </c>
      <c r="E16" s="11">
        <f>'SFY 25-26 Q3 Share Calculations'!O18</f>
        <v>0</v>
      </c>
      <c r="F16" s="94">
        <f>'SFY 25-26 Q3 Share Calculations'!S18+'SFY 25-26 Q3 Share Calculations'!Z18</f>
        <v>18828</v>
      </c>
      <c r="G16" s="94">
        <f>'SFY 25-26 Q3 Share Calculations'!T18+'SFY 25-26 Q3 Share Calculations'!AA18</f>
        <v>200</v>
      </c>
      <c r="H16" s="97">
        <f>'SFY 25-26 Q3 Share Calculations'!U18+'SFY 25-26 Q3 Share Calculations'!AB18</f>
        <v>3850</v>
      </c>
      <c r="I16" s="110">
        <f t="shared" si="1"/>
        <v>19080</v>
      </c>
      <c r="J16" s="13">
        <f t="shared" si="2"/>
        <v>200</v>
      </c>
      <c r="K16" s="13">
        <f t="shared" si="3"/>
        <v>3850</v>
      </c>
      <c r="L16" s="13">
        <f t="shared" si="4"/>
        <v>23130</v>
      </c>
      <c r="M16" s="58">
        <f t="shared" si="0"/>
        <v>0</v>
      </c>
      <c r="R16" s="36"/>
    </row>
    <row r="17" spans="1:18" x14ac:dyDescent="0.25">
      <c r="A17" s="16" t="s">
        <v>30</v>
      </c>
      <c r="B17" s="11">
        <f>'SFY 25-26 Q3 Share Calculations'!C19</f>
        <v>0</v>
      </c>
      <c r="C17" s="11">
        <f>'SFY 25-26 Q3 Share Calculations'!G19</f>
        <v>9</v>
      </c>
      <c r="D17" s="11">
        <f>'SFY 25-26 Q3 Share Calculations'!K19</f>
        <v>2</v>
      </c>
      <c r="E17" s="11">
        <f>'SFY 25-26 Q3 Share Calculations'!O19</f>
        <v>0</v>
      </c>
      <c r="F17" s="94">
        <f>'SFY 25-26 Q3 Share Calculations'!S19+'SFY 25-26 Q3 Share Calculations'!Z19</f>
        <v>991</v>
      </c>
      <c r="G17" s="94">
        <f>'SFY 25-26 Q3 Share Calculations'!T19+'SFY 25-26 Q3 Share Calculations'!AA19</f>
        <v>11</v>
      </c>
      <c r="H17" s="97">
        <f>'SFY 25-26 Q3 Share Calculations'!U19+'SFY 25-26 Q3 Share Calculations'!AB19</f>
        <v>203</v>
      </c>
      <c r="I17" s="110">
        <f t="shared" si="1"/>
        <v>1002</v>
      </c>
      <c r="J17" s="13">
        <f t="shared" si="2"/>
        <v>11</v>
      </c>
      <c r="K17" s="13">
        <f t="shared" si="3"/>
        <v>203</v>
      </c>
      <c r="L17" s="13">
        <f t="shared" si="4"/>
        <v>1216</v>
      </c>
      <c r="M17" s="58">
        <f t="shared" si="0"/>
        <v>0</v>
      </c>
      <c r="R17" s="36"/>
    </row>
    <row r="18" spans="1:18" x14ac:dyDescent="0.25">
      <c r="A18" s="16" t="s">
        <v>31</v>
      </c>
      <c r="B18" s="11">
        <f>'SFY 25-26 Q3 Share Calculations'!C20</f>
        <v>0</v>
      </c>
      <c r="C18" s="11">
        <f>'SFY 25-26 Q3 Share Calculations'!G20</f>
        <v>810</v>
      </c>
      <c r="D18" s="11">
        <f>'SFY 25-26 Q3 Share Calculations'!K20</f>
        <v>211</v>
      </c>
      <c r="E18" s="11">
        <f>'SFY 25-26 Q3 Share Calculations'!O20</f>
        <v>0</v>
      </c>
      <c r="F18" s="94">
        <f>'SFY 25-26 Q3 Share Calculations'!S20+'SFY 25-26 Q3 Share Calculations'!Z20</f>
        <v>84972</v>
      </c>
      <c r="G18" s="94">
        <f>'SFY 25-26 Q3 Share Calculations'!T20+'SFY 25-26 Q3 Share Calculations'!AA20</f>
        <v>904</v>
      </c>
      <c r="H18" s="97">
        <f>'SFY 25-26 Q3 Share Calculations'!U20+'SFY 25-26 Q3 Share Calculations'!AB20</f>
        <v>17377</v>
      </c>
      <c r="I18" s="110">
        <f t="shared" si="1"/>
        <v>85993</v>
      </c>
      <c r="J18" s="13">
        <f t="shared" si="2"/>
        <v>904</v>
      </c>
      <c r="K18" s="13">
        <f t="shared" si="3"/>
        <v>17377</v>
      </c>
      <c r="L18" s="13">
        <f t="shared" si="4"/>
        <v>104274</v>
      </c>
      <c r="M18" s="58">
        <f t="shared" si="0"/>
        <v>0</v>
      </c>
      <c r="R18" s="36"/>
    </row>
    <row r="19" spans="1:18" x14ac:dyDescent="0.25">
      <c r="A19" s="16" t="s">
        <v>32</v>
      </c>
      <c r="B19" s="11">
        <f>'SFY 25-26 Q3 Share Calculations'!C21</f>
        <v>0</v>
      </c>
      <c r="C19" s="11">
        <f>'SFY 25-26 Q3 Share Calculations'!G21</f>
        <v>118</v>
      </c>
      <c r="D19" s="11">
        <f>'SFY 25-26 Q3 Share Calculations'!K21</f>
        <v>31</v>
      </c>
      <c r="E19" s="11">
        <f>'SFY 25-26 Q3 Share Calculations'!O21</f>
        <v>0</v>
      </c>
      <c r="F19" s="94">
        <f>'SFY 25-26 Q3 Share Calculations'!S21+'SFY 25-26 Q3 Share Calculations'!Z21</f>
        <v>11891</v>
      </c>
      <c r="G19" s="94">
        <f>'SFY 25-26 Q3 Share Calculations'!T21+'SFY 25-26 Q3 Share Calculations'!AA21</f>
        <v>126</v>
      </c>
      <c r="H19" s="97">
        <f>'SFY 25-26 Q3 Share Calculations'!U21+'SFY 25-26 Q3 Share Calculations'!AB21</f>
        <v>2432</v>
      </c>
      <c r="I19" s="110">
        <f t="shared" si="1"/>
        <v>12040</v>
      </c>
      <c r="J19" s="13">
        <f t="shared" si="2"/>
        <v>126</v>
      </c>
      <c r="K19" s="13">
        <f t="shared" si="3"/>
        <v>2432</v>
      </c>
      <c r="L19" s="13">
        <f t="shared" si="4"/>
        <v>14598</v>
      </c>
      <c r="M19" s="58">
        <f t="shared" si="0"/>
        <v>0</v>
      </c>
      <c r="R19" s="36"/>
    </row>
    <row r="20" spans="1:18" x14ac:dyDescent="0.25">
      <c r="A20" s="16" t="s">
        <v>33</v>
      </c>
      <c r="B20" s="11">
        <f>'SFY 25-26 Q3 Share Calculations'!C22</f>
        <v>0</v>
      </c>
      <c r="C20" s="11">
        <f>'SFY 25-26 Q3 Share Calculations'!G22</f>
        <v>67</v>
      </c>
      <c r="D20" s="11">
        <f>'SFY 25-26 Q3 Share Calculations'!K22</f>
        <v>17</v>
      </c>
      <c r="E20" s="11">
        <f>'SFY 25-26 Q3 Share Calculations'!O22</f>
        <v>0</v>
      </c>
      <c r="F20" s="94">
        <f>'SFY 25-26 Q3 Share Calculations'!S22+'SFY 25-26 Q3 Share Calculations'!Z22</f>
        <v>6441</v>
      </c>
      <c r="G20" s="94">
        <f>'SFY 25-26 Q3 Share Calculations'!T22+'SFY 25-26 Q3 Share Calculations'!AA22</f>
        <v>68</v>
      </c>
      <c r="H20" s="97">
        <f>'SFY 25-26 Q3 Share Calculations'!U22+'SFY 25-26 Q3 Share Calculations'!AB22</f>
        <v>1317</v>
      </c>
      <c r="I20" s="110">
        <f t="shared" si="1"/>
        <v>6525</v>
      </c>
      <c r="J20" s="13">
        <f t="shared" si="2"/>
        <v>68</v>
      </c>
      <c r="K20" s="13">
        <f t="shared" si="3"/>
        <v>1317</v>
      </c>
      <c r="L20" s="13">
        <f t="shared" si="4"/>
        <v>7910</v>
      </c>
      <c r="M20" s="58">
        <f t="shared" si="0"/>
        <v>0</v>
      </c>
      <c r="R20" s="36"/>
    </row>
    <row r="21" spans="1:18" x14ac:dyDescent="0.25">
      <c r="A21" s="16" t="s">
        <v>34</v>
      </c>
      <c r="B21" s="11">
        <f>'SFY 25-26 Q3 Share Calculations'!C23</f>
        <v>0</v>
      </c>
      <c r="C21" s="11">
        <f>'SFY 25-26 Q3 Share Calculations'!G23</f>
        <v>17</v>
      </c>
      <c r="D21" s="11">
        <f>'SFY 25-26 Q3 Share Calculations'!K23</f>
        <v>4</v>
      </c>
      <c r="E21" s="11">
        <f>'SFY 25-26 Q3 Share Calculations'!O23</f>
        <v>0</v>
      </c>
      <c r="F21" s="94">
        <f>'SFY 25-26 Q3 Share Calculations'!S23+'SFY 25-26 Q3 Share Calculations'!Z23</f>
        <v>1734</v>
      </c>
      <c r="G21" s="94">
        <f>'SFY 25-26 Q3 Share Calculations'!T23+'SFY 25-26 Q3 Share Calculations'!AA23</f>
        <v>18</v>
      </c>
      <c r="H21" s="97">
        <f>'SFY 25-26 Q3 Share Calculations'!U23+'SFY 25-26 Q3 Share Calculations'!AB23</f>
        <v>355</v>
      </c>
      <c r="I21" s="110">
        <f t="shared" si="1"/>
        <v>1755</v>
      </c>
      <c r="J21" s="13">
        <f t="shared" si="2"/>
        <v>18</v>
      </c>
      <c r="K21" s="13">
        <f t="shared" si="3"/>
        <v>355</v>
      </c>
      <c r="L21" s="13">
        <f t="shared" si="4"/>
        <v>2128</v>
      </c>
      <c r="M21" s="58">
        <f t="shared" si="0"/>
        <v>0</v>
      </c>
      <c r="R21" s="36"/>
    </row>
    <row r="22" spans="1:18" x14ac:dyDescent="0.25">
      <c r="A22" s="16" t="s">
        <v>35</v>
      </c>
      <c r="B22" s="11">
        <f>'SFY 25-26 Q3 Share Calculations'!C24</f>
        <v>0</v>
      </c>
      <c r="C22" s="11">
        <f>'SFY 25-26 Q3 Share Calculations'!G24</f>
        <v>6329</v>
      </c>
      <c r="D22" s="11">
        <f>'SFY 25-26 Q3 Share Calculations'!K24</f>
        <v>1650</v>
      </c>
      <c r="E22" s="11">
        <f>'SFY 25-26 Q3 Share Calculations'!O24</f>
        <v>0</v>
      </c>
      <c r="F22" s="94">
        <f>'SFY 25-26 Q3 Share Calculations'!S24+'SFY 25-26 Q3 Share Calculations'!Z24</f>
        <v>740466</v>
      </c>
      <c r="G22" s="94">
        <f>'SFY 25-26 Q3 Share Calculations'!T24+'SFY 25-26 Q3 Share Calculations'!AA24</f>
        <v>7874</v>
      </c>
      <c r="H22" s="97">
        <f>'SFY 25-26 Q3 Share Calculations'!U24+'SFY 25-26 Q3 Share Calculations'!AB24</f>
        <v>151427</v>
      </c>
      <c r="I22" s="110">
        <f t="shared" si="1"/>
        <v>748445</v>
      </c>
      <c r="J22" s="13">
        <f t="shared" si="2"/>
        <v>7874</v>
      </c>
      <c r="K22" s="13">
        <f t="shared" si="3"/>
        <v>151427</v>
      </c>
      <c r="L22" s="13">
        <f t="shared" si="4"/>
        <v>907746</v>
      </c>
      <c r="M22" s="58">
        <f t="shared" si="0"/>
        <v>0</v>
      </c>
      <c r="R22" s="36"/>
    </row>
    <row r="23" spans="1:18" x14ac:dyDescent="0.25">
      <c r="A23" s="16" t="s">
        <v>36</v>
      </c>
      <c r="B23" s="11">
        <f>'SFY 25-26 Q3 Share Calculations'!C25</f>
        <v>0</v>
      </c>
      <c r="C23" s="11">
        <f>'SFY 25-26 Q3 Share Calculations'!G25</f>
        <v>142</v>
      </c>
      <c r="D23" s="11">
        <f>'SFY 25-26 Q3 Share Calculations'!K25</f>
        <v>37</v>
      </c>
      <c r="E23" s="11">
        <f>'SFY 25-26 Q3 Share Calculations'!O25</f>
        <v>0</v>
      </c>
      <c r="F23" s="94">
        <f>'SFY 25-26 Q3 Share Calculations'!S25+'SFY 25-26 Q3 Share Calculations'!Z25</f>
        <v>14368</v>
      </c>
      <c r="G23" s="94">
        <f>'SFY 25-26 Q3 Share Calculations'!T25+'SFY 25-26 Q3 Share Calculations'!AA25</f>
        <v>153</v>
      </c>
      <c r="H23" s="97">
        <f>'SFY 25-26 Q3 Share Calculations'!U25+'SFY 25-26 Q3 Share Calculations'!AB25</f>
        <v>2938</v>
      </c>
      <c r="I23" s="110">
        <f t="shared" si="1"/>
        <v>14547</v>
      </c>
      <c r="J23" s="13">
        <f>G23</f>
        <v>153</v>
      </c>
      <c r="K23" s="13">
        <f t="shared" si="3"/>
        <v>2938</v>
      </c>
      <c r="L23" s="13">
        <f t="shared" si="4"/>
        <v>17638</v>
      </c>
      <c r="M23" s="58">
        <f t="shared" si="0"/>
        <v>0</v>
      </c>
      <c r="R23" s="36"/>
    </row>
    <row r="24" spans="1:18" x14ac:dyDescent="0.25">
      <c r="A24" s="16" t="s">
        <v>37</v>
      </c>
      <c r="B24" s="11">
        <f>'SFY 25-26 Q3 Share Calculations'!C26</f>
        <v>0</v>
      </c>
      <c r="C24" s="11">
        <f>'SFY 25-26 Q3 Share Calculations'!G26</f>
        <v>60</v>
      </c>
      <c r="D24" s="11">
        <f>'SFY 25-26 Q3 Share Calculations'!K26</f>
        <v>16</v>
      </c>
      <c r="E24" s="11">
        <f>'SFY 25-26 Q3 Share Calculations'!O26</f>
        <v>0</v>
      </c>
      <c r="F24" s="94">
        <f>'SFY 25-26 Q3 Share Calculations'!S26+'SFY 25-26 Q3 Share Calculations'!Z26</f>
        <v>8671</v>
      </c>
      <c r="G24" s="94">
        <f>'SFY 25-26 Q3 Share Calculations'!T26+'SFY 25-26 Q3 Share Calculations'!AA26</f>
        <v>92</v>
      </c>
      <c r="H24" s="97">
        <f>'SFY 25-26 Q3 Share Calculations'!U26+'SFY 25-26 Q3 Share Calculations'!AB26</f>
        <v>1773</v>
      </c>
      <c r="I24" s="110">
        <f t="shared" si="1"/>
        <v>8747</v>
      </c>
      <c r="J24" s="13">
        <f t="shared" ref="J24:J40" si="5">G24</f>
        <v>92</v>
      </c>
      <c r="K24" s="13">
        <f t="shared" si="3"/>
        <v>1773</v>
      </c>
      <c r="L24" s="13">
        <f t="shared" si="4"/>
        <v>10612</v>
      </c>
      <c r="M24" s="58">
        <f t="shared" si="0"/>
        <v>0</v>
      </c>
      <c r="R24" s="36"/>
    </row>
    <row r="25" spans="1:18" x14ac:dyDescent="0.25">
      <c r="A25" s="16" t="s">
        <v>38</v>
      </c>
      <c r="B25" s="11">
        <f>'SFY 25-26 Q3 Share Calculations'!C27</f>
        <v>0</v>
      </c>
      <c r="C25" s="11">
        <f>'SFY 25-26 Q3 Share Calculations'!G27</f>
        <v>13</v>
      </c>
      <c r="D25" s="11">
        <f>'SFY 25-26 Q3 Share Calculations'!K27</f>
        <v>3</v>
      </c>
      <c r="E25" s="11">
        <f>'SFY 25-26 Q3 Share Calculations'!O27</f>
        <v>0</v>
      </c>
      <c r="F25" s="94">
        <f>'SFY 25-26 Q3 Share Calculations'!S27+'SFY 25-26 Q3 Share Calculations'!Z27</f>
        <v>1239</v>
      </c>
      <c r="G25" s="94">
        <f>'SFY 25-26 Q3 Share Calculations'!T27+'SFY 25-26 Q3 Share Calculations'!AA27</f>
        <v>13</v>
      </c>
      <c r="H25" s="97">
        <f>'SFY 25-26 Q3 Share Calculations'!U27+'SFY 25-26 Q3 Share Calculations'!AB27</f>
        <v>253</v>
      </c>
      <c r="I25" s="110">
        <f t="shared" si="1"/>
        <v>1255</v>
      </c>
      <c r="J25" s="13">
        <f t="shared" si="5"/>
        <v>13</v>
      </c>
      <c r="K25" s="13">
        <f t="shared" si="3"/>
        <v>253</v>
      </c>
      <c r="L25" s="13">
        <f t="shared" si="4"/>
        <v>1521</v>
      </c>
      <c r="M25" s="58">
        <f t="shared" si="0"/>
        <v>0</v>
      </c>
      <c r="R25" s="36"/>
    </row>
    <row r="26" spans="1:18" x14ac:dyDescent="0.25">
      <c r="A26" s="16" t="s">
        <v>39</v>
      </c>
      <c r="B26" s="11">
        <f>'SFY 25-26 Q3 Share Calculations'!C28</f>
        <v>0</v>
      </c>
      <c r="C26" s="11">
        <f>'SFY 25-26 Q3 Share Calculations'!G28</f>
        <v>67</v>
      </c>
      <c r="D26" s="11">
        <f>'SFY 25-26 Q3 Share Calculations'!K28</f>
        <v>17</v>
      </c>
      <c r="E26" s="11">
        <f>'SFY 25-26 Q3 Share Calculations'!O28</f>
        <v>0</v>
      </c>
      <c r="F26" s="94">
        <f>'SFY 25-26 Q3 Share Calculations'!S28+'SFY 25-26 Q3 Share Calculations'!Z28</f>
        <v>7184</v>
      </c>
      <c r="G26" s="94">
        <f>'SFY 25-26 Q3 Share Calculations'!T28+'SFY 25-26 Q3 Share Calculations'!AA28</f>
        <v>76</v>
      </c>
      <c r="H26" s="97">
        <f>'SFY 25-26 Q3 Share Calculations'!U28+'SFY 25-26 Q3 Share Calculations'!AB28</f>
        <v>1469</v>
      </c>
      <c r="I26" s="110">
        <f t="shared" si="1"/>
        <v>7268</v>
      </c>
      <c r="J26" s="13">
        <f t="shared" si="5"/>
        <v>76</v>
      </c>
      <c r="K26" s="13">
        <f t="shared" si="3"/>
        <v>1469</v>
      </c>
      <c r="L26" s="13">
        <f t="shared" si="4"/>
        <v>8813</v>
      </c>
      <c r="M26" s="58">
        <f t="shared" si="0"/>
        <v>0</v>
      </c>
      <c r="R26" s="36"/>
    </row>
    <row r="27" spans="1:18" x14ac:dyDescent="0.25">
      <c r="A27" s="16" t="s">
        <v>40</v>
      </c>
      <c r="B27" s="11">
        <f>'SFY 25-26 Q3 Share Calculations'!C29</f>
        <v>0</v>
      </c>
      <c r="C27" s="11">
        <f>'SFY 25-26 Q3 Share Calculations'!G29</f>
        <v>253</v>
      </c>
      <c r="D27" s="11">
        <f>'SFY 25-26 Q3 Share Calculations'!K29</f>
        <v>66</v>
      </c>
      <c r="E27" s="11">
        <f>'SFY 25-26 Q3 Share Calculations'!O29</f>
        <v>0</v>
      </c>
      <c r="F27" s="94">
        <f>'SFY 25-26 Q3 Share Calculations'!S29+'SFY 25-26 Q3 Share Calculations'!Z29</f>
        <v>26507</v>
      </c>
      <c r="G27" s="94">
        <f>'SFY 25-26 Q3 Share Calculations'!T29+'SFY 25-26 Q3 Share Calculations'!AA29</f>
        <v>282</v>
      </c>
      <c r="H27" s="97">
        <f>'SFY 25-26 Q3 Share Calculations'!U29+'SFY 25-26 Q3 Share Calculations'!AB29</f>
        <v>5421</v>
      </c>
      <c r="I27" s="110">
        <f t="shared" si="1"/>
        <v>26826</v>
      </c>
      <c r="J27" s="13">
        <f t="shared" si="5"/>
        <v>282</v>
      </c>
      <c r="K27" s="13">
        <f t="shared" si="3"/>
        <v>5421</v>
      </c>
      <c r="L27" s="13">
        <f t="shared" si="4"/>
        <v>32529</v>
      </c>
      <c r="M27" s="58">
        <f t="shared" si="0"/>
        <v>0</v>
      </c>
      <c r="R27" s="36"/>
    </row>
    <row r="28" spans="1:18" x14ac:dyDescent="0.25">
      <c r="A28" s="16" t="s">
        <v>41</v>
      </c>
      <c r="B28" s="11">
        <f>'SFY 25-26 Q3 Share Calculations'!C30</f>
        <v>0</v>
      </c>
      <c r="C28" s="11">
        <f>'SFY 25-26 Q3 Share Calculations'!G30</f>
        <v>9</v>
      </c>
      <c r="D28" s="11">
        <f>'SFY 25-26 Q3 Share Calculations'!K30</f>
        <v>2</v>
      </c>
      <c r="E28" s="11">
        <f>'SFY 25-26 Q3 Share Calculations'!O30</f>
        <v>0</v>
      </c>
      <c r="F28" s="94">
        <f>'SFY 25-26 Q3 Share Calculations'!S30+'SFY 25-26 Q3 Share Calculations'!Z30</f>
        <v>743</v>
      </c>
      <c r="G28" s="94">
        <f>'SFY 25-26 Q3 Share Calculations'!T30+'SFY 25-26 Q3 Share Calculations'!AA30</f>
        <v>8</v>
      </c>
      <c r="H28" s="97">
        <f>'SFY 25-26 Q3 Share Calculations'!U30+'SFY 25-26 Q3 Share Calculations'!AB30</f>
        <v>152</v>
      </c>
      <c r="I28" s="110">
        <f t="shared" si="1"/>
        <v>754</v>
      </c>
      <c r="J28" s="13">
        <f t="shared" si="5"/>
        <v>8</v>
      </c>
      <c r="K28" s="13">
        <f t="shared" si="3"/>
        <v>152</v>
      </c>
      <c r="L28" s="13">
        <f t="shared" si="4"/>
        <v>914</v>
      </c>
      <c r="M28" s="58">
        <f t="shared" si="0"/>
        <v>0</v>
      </c>
      <c r="R28" s="36"/>
    </row>
    <row r="29" spans="1:18" x14ac:dyDescent="0.25">
      <c r="A29" s="16" t="s">
        <v>42</v>
      </c>
      <c r="B29" s="11">
        <f>'SFY 25-26 Q3 Share Calculations'!C31</f>
        <v>0</v>
      </c>
      <c r="C29" s="11">
        <f>'SFY 25-26 Q3 Share Calculations'!G31</f>
        <v>2</v>
      </c>
      <c r="D29" s="11">
        <f>'SFY 25-26 Q3 Share Calculations'!K31</f>
        <v>1</v>
      </c>
      <c r="E29" s="11">
        <f>'SFY 25-26 Q3 Share Calculations'!O31</f>
        <v>0</v>
      </c>
      <c r="F29" s="94">
        <f>'SFY 25-26 Q3 Share Calculations'!S31+'SFY 25-26 Q3 Share Calculations'!Z31</f>
        <v>495</v>
      </c>
      <c r="G29" s="94">
        <f>'SFY 25-26 Q3 Share Calculations'!T31+'SFY 25-26 Q3 Share Calculations'!AA31</f>
        <v>5</v>
      </c>
      <c r="H29" s="97">
        <f>'SFY 25-26 Q3 Share Calculations'!U31+'SFY 25-26 Q3 Share Calculations'!AB31</f>
        <v>101</v>
      </c>
      <c r="I29" s="110">
        <f t="shared" si="1"/>
        <v>498</v>
      </c>
      <c r="J29" s="13">
        <f t="shared" si="5"/>
        <v>5</v>
      </c>
      <c r="K29" s="13">
        <f t="shared" si="3"/>
        <v>101</v>
      </c>
      <c r="L29" s="13">
        <f t="shared" si="4"/>
        <v>604</v>
      </c>
      <c r="M29" s="58">
        <f t="shared" si="0"/>
        <v>0</v>
      </c>
      <c r="R29" s="36"/>
    </row>
    <row r="30" spans="1:18" x14ac:dyDescent="0.25">
      <c r="A30" s="16" t="s">
        <v>43</v>
      </c>
      <c r="B30" s="11">
        <f>'SFY 25-26 Q3 Share Calculations'!C32</f>
        <v>0</v>
      </c>
      <c r="C30" s="11">
        <f>'SFY 25-26 Q3 Share Calculations'!G32</f>
        <v>225</v>
      </c>
      <c r="D30" s="11">
        <f>'SFY 25-26 Q3 Share Calculations'!K32</f>
        <v>59</v>
      </c>
      <c r="E30" s="11">
        <f>'SFY 25-26 Q3 Share Calculations'!O32</f>
        <v>0</v>
      </c>
      <c r="F30" s="94">
        <f>'SFY 25-26 Q3 Share Calculations'!S32+'SFY 25-26 Q3 Share Calculations'!Z32</f>
        <v>32700</v>
      </c>
      <c r="G30" s="94">
        <f>'SFY 25-26 Q3 Share Calculations'!T32+'SFY 25-26 Q3 Share Calculations'!AA32</f>
        <v>348</v>
      </c>
      <c r="H30" s="97">
        <f>'SFY 25-26 Q3 Share Calculations'!U32+'SFY 25-26 Q3 Share Calculations'!AB32</f>
        <v>6687</v>
      </c>
      <c r="I30" s="110">
        <f t="shared" si="1"/>
        <v>32984</v>
      </c>
      <c r="J30" s="13">
        <f t="shared" si="5"/>
        <v>348</v>
      </c>
      <c r="K30" s="13">
        <f t="shared" si="3"/>
        <v>6687</v>
      </c>
      <c r="L30" s="13">
        <f t="shared" si="4"/>
        <v>40019</v>
      </c>
      <c r="M30" s="58">
        <f t="shared" si="0"/>
        <v>0</v>
      </c>
      <c r="R30" s="36"/>
    </row>
    <row r="31" spans="1:18" x14ac:dyDescent="0.25">
      <c r="A31" s="16" t="s">
        <v>44</v>
      </c>
      <c r="B31" s="11">
        <f>'SFY 25-26 Q3 Share Calculations'!C33</f>
        <v>0</v>
      </c>
      <c r="C31" s="11">
        <f>'SFY 25-26 Q3 Share Calculations'!G33</f>
        <v>39</v>
      </c>
      <c r="D31" s="11">
        <f>'SFY 25-26 Q3 Share Calculations'!K33</f>
        <v>10</v>
      </c>
      <c r="E31" s="11">
        <f>'SFY 25-26 Q3 Share Calculations'!O33</f>
        <v>0</v>
      </c>
      <c r="F31" s="94">
        <f>'SFY 25-26 Q3 Share Calculations'!S33+'SFY 25-26 Q3 Share Calculations'!Z33</f>
        <v>5698</v>
      </c>
      <c r="G31" s="94">
        <f>'SFY 25-26 Q3 Share Calculations'!T33+'SFY 25-26 Q3 Share Calculations'!AA33</f>
        <v>61</v>
      </c>
      <c r="H31" s="97">
        <f>'SFY 25-26 Q3 Share Calculations'!U33+'SFY 25-26 Q3 Share Calculations'!AB33</f>
        <v>1165</v>
      </c>
      <c r="I31" s="110">
        <f t="shared" si="1"/>
        <v>5747</v>
      </c>
      <c r="J31" s="13">
        <f t="shared" si="5"/>
        <v>61</v>
      </c>
      <c r="K31" s="13">
        <f t="shared" si="3"/>
        <v>1165</v>
      </c>
      <c r="L31" s="13">
        <f t="shared" si="4"/>
        <v>6973</v>
      </c>
      <c r="M31" s="58">
        <f t="shared" si="0"/>
        <v>0</v>
      </c>
      <c r="R31" s="36"/>
    </row>
    <row r="32" spans="1:18" x14ac:dyDescent="0.25">
      <c r="A32" s="16" t="s">
        <v>45</v>
      </c>
      <c r="B32" s="11">
        <f>'SFY 25-26 Q3 Share Calculations'!C34</f>
        <v>0</v>
      </c>
      <c r="C32" s="11">
        <f>'SFY 25-26 Q3 Share Calculations'!G34</f>
        <v>45</v>
      </c>
      <c r="D32" s="11">
        <f>'SFY 25-26 Q3 Share Calculations'!K34</f>
        <v>12</v>
      </c>
      <c r="E32" s="11">
        <f>'SFY 25-26 Q3 Share Calculations'!O34</f>
        <v>0</v>
      </c>
      <c r="F32" s="94">
        <f>'SFY 25-26 Q3 Share Calculations'!S34+'SFY 25-26 Q3 Share Calculations'!Z34</f>
        <v>4707</v>
      </c>
      <c r="G32" s="94">
        <f>'SFY 25-26 Q3 Share Calculations'!T34+'SFY 25-26 Q3 Share Calculations'!AA34</f>
        <v>50</v>
      </c>
      <c r="H32" s="97">
        <f>'SFY 25-26 Q3 Share Calculations'!U34+'SFY 25-26 Q3 Share Calculations'!AB34</f>
        <v>963</v>
      </c>
      <c r="I32" s="110">
        <f t="shared" si="1"/>
        <v>4764</v>
      </c>
      <c r="J32" s="13">
        <f t="shared" si="5"/>
        <v>50</v>
      </c>
      <c r="K32" s="13">
        <f t="shared" si="3"/>
        <v>963</v>
      </c>
      <c r="L32" s="13">
        <f t="shared" si="4"/>
        <v>5777</v>
      </c>
      <c r="M32" s="58">
        <f t="shared" si="0"/>
        <v>0</v>
      </c>
      <c r="R32" s="36"/>
    </row>
    <row r="33" spans="1:18" x14ac:dyDescent="0.25">
      <c r="A33" s="16" t="s">
        <v>46</v>
      </c>
      <c r="B33" s="11">
        <f>'SFY 25-26 Q3 Share Calculations'!C35</f>
        <v>0</v>
      </c>
      <c r="C33" s="11">
        <f>'SFY 25-26 Q3 Share Calculations'!G35</f>
        <v>1215</v>
      </c>
      <c r="D33" s="11">
        <f>'SFY 25-26 Q3 Share Calculations'!K35</f>
        <v>317</v>
      </c>
      <c r="E33" s="11">
        <f>'SFY 25-26 Q3 Share Calculations'!O35</f>
        <v>0</v>
      </c>
      <c r="F33" s="94">
        <f>'SFY 25-26 Q3 Share Calculations'!S35+'SFY 25-26 Q3 Share Calculations'!Z35</f>
        <v>158300</v>
      </c>
      <c r="G33" s="94">
        <f>'SFY 25-26 Q3 Share Calculations'!T35+'SFY 25-26 Q3 Share Calculations'!AA35</f>
        <v>1683</v>
      </c>
      <c r="H33" s="97">
        <f>'SFY 25-26 Q3 Share Calculations'!U35+'SFY 25-26 Q3 Share Calculations'!AB35</f>
        <v>32373</v>
      </c>
      <c r="I33" s="110">
        <f t="shared" si="1"/>
        <v>159832</v>
      </c>
      <c r="J33" s="13">
        <f t="shared" si="5"/>
        <v>1683</v>
      </c>
      <c r="K33" s="13">
        <f t="shared" si="3"/>
        <v>32373</v>
      </c>
      <c r="L33" s="13">
        <f t="shared" si="4"/>
        <v>193888</v>
      </c>
      <c r="M33" s="58">
        <f t="shared" si="0"/>
        <v>0</v>
      </c>
      <c r="R33" s="36"/>
    </row>
    <row r="34" spans="1:18" x14ac:dyDescent="0.25">
      <c r="A34" s="16" t="s">
        <v>47</v>
      </c>
      <c r="B34" s="11">
        <f>'SFY 25-26 Q3 Share Calculations'!C36</f>
        <v>0</v>
      </c>
      <c r="C34" s="11">
        <f>'SFY 25-26 Q3 Share Calculations'!G36</f>
        <v>101</v>
      </c>
      <c r="D34" s="11">
        <f>'SFY 25-26 Q3 Share Calculations'!K36</f>
        <v>26</v>
      </c>
      <c r="E34" s="11">
        <f>'SFY 25-26 Q3 Share Calculations'!O36</f>
        <v>0</v>
      </c>
      <c r="F34" s="94">
        <f>'SFY 25-26 Q3 Share Calculations'!S36+'SFY 25-26 Q3 Share Calculations'!Z36</f>
        <v>12139</v>
      </c>
      <c r="G34" s="94">
        <f>'SFY 25-26 Q3 Share Calculations'!T36+'SFY 25-26 Q3 Share Calculations'!AA36</f>
        <v>129</v>
      </c>
      <c r="H34" s="97">
        <f>'SFY 25-26 Q3 Share Calculations'!U36+'SFY 25-26 Q3 Share Calculations'!AB36</f>
        <v>2482</v>
      </c>
      <c r="I34" s="110">
        <f t="shared" si="1"/>
        <v>12266</v>
      </c>
      <c r="J34" s="13">
        <f t="shared" si="5"/>
        <v>129</v>
      </c>
      <c r="K34" s="13">
        <f t="shared" si="3"/>
        <v>2482</v>
      </c>
      <c r="L34" s="13">
        <f t="shared" si="4"/>
        <v>14877</v>
      </c>
      <c r="M34" s="58">
        <f t="shared" si="0"/>
        <v>0</v>
      </c>
      <c r="R34" s="36"/>
    </row>
    <row r="35" spans="1:18" x14ac:dyDescent="0.25">
      <c r="A35" s="16" t="s">
        <v>48</v>
      </c>
      <c r="B35" s="11">
        <f>'SFY 25-26 Q3 Share Calculations'!C37</f>
        <v>0</v>
      </c>
      <c r="C35" s="11">
        <f>'SFY 25-26 Q3 Share Calculations'!G37</f>
        <v>9</v>
      </c>
      <c r="D35" s="11">
        <f>'SFY 25-26 Q3 Share Calculations'!K37</f>
        <v>2</v>
      </c>
      <c r="E35" s="11">
        <f>'SFY 25-26 Q3 Share Calculations'!O37</f>
        <v>0</v>
      </c>
      <c r="F35" s="94">
        <f>'SFY 25-26 Q3 Share Calculations'!S37+'SFY 25-26 Q3 Share Calculations'!Z37</f>
        <v>991</v>
      </c>
      <c r="G35" s="94">
        <f>'SFY 25-26 Q3 Share Calculations'!T37+'SFY 25-26 Q3 Share Calculations'!AA37</f>
        <v>11</v>
      </c>
      <c r="H35" s="97">
        <f>'SFY 25-26 Q3 Share Calculations'!U37+'SFY 25-26 Q3 Share Calculations'!AB37</f>
        <v>203</v>
      </c>
      <c r="I35" s="110">
        <f t="shared" si="1"/>
        <v>1002</v>
      </c>
      <c r="J35" s="13">
        <f t="shared" si="5"/>
        <v>11</v>
      </c>
      <c r="K35" s="13">
        <f t="shared" si="3"/>
        <v>203</v>
      </c>
      <c r="L35" s="13">
        <f t="shared" si="4"/>
        <v>1216</v>
      </c>
      <c r="M35" s="58">
        <f t="shared" si="0"/>
        <v>0</v>
      </c>
      <c r="R35" s="36"/>
    </row>
    <row r="36" spans="1:18" x14ac:dyDescent="0.25">
      <c r="A36" s="16" t="s">
        <v>49</v>
      </c>
      <c r="B36" s="11">
        <f>'SFY 25-26 Q3 Share Calculations'!C38</f>
        <v>0</v>
      </c>
      <c r="C36" s="11">
        <f>'SFY 25-26 Q3 Share Calculations'!G38</f>
        <v>1308</v>
      </c>
      <c r="D36" s="11">
        <f>'SFY 25-26 Q3 Share Calculations'!K38</f>
        <v>341</v>
      </c>
      <c r="E36" s="11">
        <f>'SFY 25-26 Q3 Share Calculations'!O38</f>
        <v>0</v>
      </c>
      <c r="F36" s="94">
        <f>'SFY 25-26 Q3 Share Calculations'!S38+'SFY 25-26 Q3 Share Calculations'!Z38</f>
        <v>159291</v>
      </c>
      <c r="G36" s="94">
        <f>'SFY 25-26 Q3 Share Calculations'!T38+'SFY 25-26 Q3 Share Calculations'!AA38</f>
        <v>1693</v>
      </c>
      <c r="H36" s="97">
        <f>'SFY 25-26 Q3 Share Calculations'!U38+'SFY 25-26 Q3 Share Calculations'!AB38</f>
        <v>32575</v>
      </c>
      <c r="I36" s="110">
        <f t="shared" si="1"/>
        <v>160940</v>
      </c>
      <c r="J36" s="13">
        <f t="shared" si="5"/>
        <v>1693</v>
      </c>
      <c r="K36" s="13">
        <f t="shared" si="3"/>
        <v>32575</v>
      </c>
      <c r="L36" s="13">
        <f t="shared" ref="L36:L61" si="6">SUM(I36:K36)</f>
        <v>195208</v>
      </c>
      <c r="M36" s="58">
        <f t="shared" ref="M36:M60" si="7">SUM(B36:H36)-SUM(I36:K36)</f>
        <v>0</v>
      </c>
      <c r="R36" s="36"/>
    </row>
    <row r="37" spans="1:18" x14ac:dyDescent="0.25">
      <c r="A37" s="16" t="s">
        <v>50</v>
      </c>
      <c r="B37" s="11">
        <f>'SFY 25-26 Q3 Share Calculations'!C39</f>
        <v>0</v>
      </c>
      <c r="C37" s="11">
        <f>'SFY 25-26 Q3 Share Calculations'!G39</f>
        <v>977</v>
      </c>
      <c r="D37" s="11">
        <f>'SFY 25-26 Q3 Share Calculations'!K39</f>
        <v>255</v>
      </c>
      <c r="E37" s="11">
        <f>'SFY 25-26 Q3 Share Calculations'!O39</f>
        <v>0</v>
      </c>
      <c r="F37" s="94">
        <f>'SFY 25-26 Q3 Share Calculations'!S39+'SFY 25-26 Q3 Share Calculations'!Z39</f>
        <v>107267</v>
      </c>
      <c r="G37" s="94">
        <f>'SFY 25-26 Q3 Share Calculations'!T39+'SFY 25-26 Q3 Share Calculations'!AA39</f>
        <v>1141</v>
      </c>
      <c r="H37" s="97">
        <f>'SFY 25-26 Q3 Share Calculations'!U39+'SFY 25-26 Q3 Share Calculations'!AB39</f>
        <v>21936</v>
      </c>
      <c r="I37" s="110">
        <f t="shared" si="1"/>
        <v>108499</v>
      </c>
      <c r="J37" s="13">
        <f t="shared" si="5"/>
        <v>1141</v>
      </c>
      <c r="K37" s="13">
        <f t="shared" si="3"/>
        <v>21936</v>
      </c>
      <c r="L37" s="13">
        <f t="shared" si="6"/>
        <v>131576</v>
      </c>
      <c r="M37" s="58">
        <f t="shared" si="7"/>
        <v>0</v>
      </c>
      <c r="R37" s="36"/>
    </row>
    <row r="38" spans="1:18" x14ac:dyDescent="0.25">
      <c r="A38" s="16" t="s">
        <v>51</v>
      </c>
      <c r="B38" s="11">
        <f>'SFY 25-26 Q3 Share Calculations'!C40</f>
        <v>0</v>
      </c>
      <c r="C38" s="11">
        <f>'SFY 25-26 Q3 Share Calculations'!G40</f>
        <v>28</v>
      </c>
      <c r="D38" s="11">
        <f>'SFY 25-26 Q3 Share Calculations'!K40</f>
        <v>7</v>
      </c>
      <c r="E38" s="11">
        <f>'SFY 25-26 Q3 Share Calculations'!O40</f>
        <v>0</v>
      </c>
      <c r="F38" s="94">
        <f>'SFY 25-26 Q3 Share Calculations'!S40+'SFY 25-26 Q3 Share Calculations'!Z40</f>
        <v>3468</v>
      </c>
      <c r="G38" s="94">
        <f>'SFY 25-26 Q3 Share Calculations'!T40+'SFY 25-26 Q3 Share Calculations'!AA40</f>
        <v>37</v>
      </c>
      <c r="H38" s="97">
        <f>'SFY 25-26 Q3 Share Calculations'!U40+'SFY 25-26 Q3 Share Calculations'!AB40</f>
        <v>709</v>
      </c>
      <c r="I38" s="110">
        <f t="shared" si="1"/>
        <v>3503</v>
      </c>
      <c r="J38" s="13">
        <f t="shared" si="5"/>
        <v>37</v>
      </c>
      <c r="K38" s="13">
        <f t="shared" si="3"/>
        <v>709</v>
      </c>
      <c r="L38" s="13">
        <f t="shared" si="6"/>
        <v>4249</v>
      </c>
      <c r="M38" s="58">
        <f t="shared" si="7"/>
        <v>0</v>
      </c>
      <c r="R38" s="36"/>
    </row>
    <row r="39" spans="1:18" x14ac:dyDescent="0.25">
      <c r="A39" s="16" t="s">
        <v>52</v>
      </c>
      <c r="B39" s="11">
        <f>'SFY 25-26 Q3 Share Calculations'!C41</f>
        <v>0</v>
      </c>
      <c r="C39" s="11">
        <f>'SFY 25-26 Q3 Share Calculations'!G41</f>
        <v>1510</v>
      </c>
      <c r="D39" s="11">
        <f>'SFY 25-26 Q3 Share Calculations'!K41</f>
        <v>394</v>
      </c>
      <c r="E39" s="11">
        <f>'SFY 25-26 Q3 Share Calculations'!O41</f>
        <v>0</v>
      </c>
      <c r="F39" s="94">
        <f>'SFY 25-26 Q3 Share Calculations'!S41+'SFY 25-26 Q3 Share Calculations'!Z41</f>
        <v>163750</v>
      </c>
      <c r="G39" s="94">
        <f>'SFY 25-26 Q3 Share Calculations'!T41+'SFY 25-26 Q3 Share Calculations'!AA41</f>
        <v>1741</v>
      </c>
      <c r="H39" s="97">
        <f>'SFY 25-26 Q3 Share Calculations'!U41+'SFY 25-26 Q3 Share Calculations'!AB41</f>
        <v>33487</v>
      </c>
      <c r="I39" s="110">
        <f t="shared" si="1"/>
        <v>165654</v>
      </c>
      <c r="J39" s="13">
        <f t="shared" si="5"/>
        <v>1741</v>
      </c>
      <c r="K39" s="13">
        <f t="shared" si="3"/>
        <v>33487</v>
      </c>
      <c r="L39" s="13">
        <f t="shared" si="6"/>
        <v>200882</v>
      </c>
      <c r="M39" s="58">
        <f t="shared" si="7"/>
        <v>0</v>
      </c>
      <c r="R39" s="36"/>
    </row>
    <row r="40" spans="1:18" x14ac:dyDescent="0.25">
      <c r="A40" s="16" t="s">
        <v>53</v>
      </c>
      <c r="B40" s="11">
        <f>'SFY 25-26 Q3 Share Calculations'!C42</f>
        <v>0</v>
      </c>
      <c r="C40" s="11">
        <f>'SFY 25-26 Q3 Share Calculations'!G42</f>
        <v>1520</v>
      </c>
      <c r="D40" s="11">
        <f>'SFY 25-26 Q3 Share Calculations'!K42</f>
        <v>396</v>
      </c>
      <c r="E40" s="11">
        <f>'SFY 25-26 Q3 Share Calculations'!O42</f>
        <v>0</v>
      </c>
      <c r="F40" s="94">
        <f>'SFY 25-26 Q3 Share Calculations'!S42+'SFY 25-26 Q3 Share Calculations'!Z42</f>
        <v>168705</v>
      </c>
      <c r="G40" s="94">
        <f>'SFY 25-26 Q3 Share Calculations'!T42+'SFY 25-26 Q3 Share Calculations'!AA42</f>
        <v>1794</v>
      </c>
      <c r="H40" s="97">
        <f>'SFY 25-26 Q3 Share Calculations'!U42+'SFY 25-26 Q3 Share Calculations'!AB42</f>
        <v>34500</v>
      </c>
      <c r="I40" s="110">
        <f t="shared" si="1"/>
        <v>170621</v>
      </c>
      <c r="J40" s="13">
        <f t="shared" si="5"/>
        <v>1794</v>
      </c>
      <c r="K40" s="13">
        <f t="shared" si="3"/>
        <v>34500</v>
      </c>
      <c r="L40" s="13">
        <f t="shared" si="6"/>
        <v>206915</v>
      </c>
      <c r="M40" s="58">
        <f t="shared" si="7"/>
        <v>0</v>
      </c>
      <c r="R40" s="36"/>
    </row>
    <row r="41" spans="1:18" x14ac:dyDescent="0.25">
      <c r="A41" s="16" t="s">
        <v>54</v>
      </c>
      <c r="B41" s="11">
        <f>'SFY 25-26 Q3 Share Calculations'!C43</f>
        <v>0</v>
      </c>
      <c r="C41" s="11">
        <f>'SFY 25-26 Q3 Share Calculations'!G43</f>
        <v>406</v>
      </c>
      <c r="D41" s="11">
        <f>'SFY 25-26 Q3 Share Calculations'!K43</f>
        <v>106</v>
      </c>
      <c r="E41" s="11">
        <f>'SFY 25-26 Q3 Share Calculations'!O43</f>
        <v>0</v>
      </c>
      <c r="F41" s="94">
        <f>'SFY 25-26 Q3 Share Calculations'!S43+'SFY 25-26 Q3 Share Calculations'!Z43</f>
        <v>41866</v>
      </c>
      <c r="G41" s="94">
        <f>'SFY 25-26 Q3 Share Calculations'!T43+'SFY 25-26 Q3 Share Calculations'!AA43</f>
        <v>445</v>
      </c>
      <c r="H41" s="97">
        <f>'SFY 25-26 Q3 Share Calculations'!U43+'SFY 25-26 Q3 Share Calculations'!AB43</f>
        <v>8562</v>
      </c>
      <c r="I41" s="110">
        <f t="shared" si="1"/>
        <v>42378</v>
      </c>
      <c r="J41" s="13">
        <f>G41</f>
        <v>445</v>
      </c>
      <c r="K41" s="13">
        <f t="shared" si="3"/>
        <v>8562</v>
      </c>
      <c r="L41" s="13">
        <f t="shared" si="6"/>
        <v>51385</v>
      </c>
      <c r="M41" s="58">
        <f t="shared" si="7"/>
        <v>0</v>
      </c>
      <c r="R41" s="36"/>
    </row>
    <row r="42" spans="1:18" x14ac:dyDescent="0.25">
      <c r="A42" s="16" t="s">
        <v>55</v>
      </c>
      <c r="B42" s="11">
        <f>'SFY 25-26 Q3 Share Calculations'!C44</f>
        <v>0</v>
      </c>
      <c r="C42" s="11">
        <f>'SFY 25-26 Q3 Share Calculations'!G44</f>
        <v>485</v>
      </c>
      <c r="D42" s="11">
        <f>'SFY 25-26 Q3 Share Calculations'!K44</f>
        <v>127</v>
      </c>
      <c r="E42" s="11">
        <f>'SFY 25-26 Q3 Share Calculations'!O44</f>
        <v>0</v>
      </c>
      <c r="F42" s="94">
        <f>'SFY 25-26 Q3 Share Calculations'!S44+'SFY 25-26 Q3 Share Calculations'!Z44</f>
        <v>54501</v>
      </c>
      <c r="G42" s="94">
        <f>'SFY 25-26 Q3 Share Calculations'!T44+'SFY 25-26 Q3 Share Calculations'!AA44</f>
        <v>580</v>
      </c>
      <c r="H42" s="97">
        <f>'SFY 25-26 Q3 Share Calculations'!U44+'SFY 25-26 Q3 Share Calculations'!AB44</f>
        <v>11145</v>
      </c>
      <c r="I42" s="110">
        <f t="shared" si="1"/>
        <v>55113</v>
      </c>
      <c r="J42" s="13">
        <f t="shared" ref="J42:J57" si="8">G42</f>
        <v>580</v>
      </c>
      <c r="K42" s="13">
        <f t="shared" si="3"/>
        <v>11145</v>
      </c>
      <c r="L42" s="13">
        <f t="shared" si="6"/>
        <v>66838</v>
      </c>
      <c r="M42" s="58">
        <f t="shared" si="7"/>
        <v>0</v>
      </c>
      <c r="R42" s="36"/>
    </row>
    <row r="43" spans="1:18" x14ac:dyDescent="0.25">
      <c r="A43" s="16" t="s">
        <v>56</v>
      </c>
      <c r="B43" s="11">
        <f>'SFY 25-26 Q3 Share Calculations'!C45</f>
        <v>0</v>
      </c>
      <c r="C43" s="11">
        <f>'SFY 25-26 Q3 Share Calculations'!G45</f>
        <v>103</v>
      </c>
      <c r="D43" s="11">
        <f>'SFY 25-26 Q3 Share Calculations'!K45</f>
        <v>27</v>
      </c>
      <c r="E43" s="11">
        <f>'SFY 25-26 Q3 Share Calculations'!O45</f>
        <v>0</v>
      </c>
      <c r="F43" s="94">
        <f>'SFY 25-26 Q3 Share Calculations'!S45+'SFY 25-26 Q3 Share Calculations'!Z45</f>
        <v>11396</v>
      </c>
      <c r="G43" s="94">
        <f>'SFY 25-26 Q3 Share Calculations'!T45+'SFY 25-26 Q3 Share Calculations'!AA45</f>
        <v>121</v>
      </c>
      <c r="H43" s="97">
        <f>'SFY 25-26 Q3 Share Calculations'!U45+'SFY 25-26 Q3 Share Calculations'!AB45</f>
        <v>2330</v>
      </c>
      <c r="I43" s="110">
        <f t="shared" si="1"/>
        <v>11526</v>
      </c>
      <c r="J43" s="13">
        <f t="shared" si="8"/>
        <v>121</v>
      </c>
      <c r="K43" s="13">
        <f>H43</f>
        <v>2330</v>
      </c>
      <c r="L43" s="13">
        <f t="shared" si="6"/>
        <v>13977</v>
      </c>
      <c r="M43" s="58">
        <f t="shared" si="7"/>
        <v>0</v>
      </c>
      <c r="R43" s="36"/>
    </row>
    <row r="44" spans="1:18" x14ac:dyDescent="0.25">
      <c r="A44" s="17" t="s">
        <v>57</v>
      </c>
      <c r="B44" s="11">
        <f>'SFY 25-26 Q3 Share Calculations'!C46</f>
        <v>0</v>
      </c>
      <c r="C44" s="11">
        <f>'SFY 25-26 Q3 Share Calculations'!G46</f>
        <v>129</v>
      </c>
      <c r="D44" s="11">
        <f>'SFY 25-26 Q3 Share Calculations'!K46</f>
        <v>34</v>
      </c>
      <c r="E44" s="11">
        <f>'SFY 25-26 Q3 Share Calculations'!O46</f>
        <v>0</v>
      </c>
      <c r="F44" s="94">
        <f>'SFY 25-26 Q3 Share Calculations'!S46+'SFY 25-26 Q3 Share Calculations'!Z46</f>
        <v>23534</v>
      </c>
      <c r="G44" s="94">
        <f>'SFY 25-26 Q3 Share Calculations'!T46+'SFY 25-26 Q3 Share Calculations'!AA46</f>
        <v>250</v>
      </c>
      <c r="H44" s="97">
        <f>'SFY 25-26 Q3 Share Calculations'!U46+'SFY 25-26 Q3 Share Calculations'!AB46</f>
        <v>4813</v>
      </c>
      <c r="I44" s="110">
        <f t="shared" si="1"/>
        <v>23697</v>
      </c>
      <c r="J44" s="13">
        <f t="shared" si="8"/>
        <v>250</v>
      </c>
      <c r="K44" s="13">
        <f t="shared" si="3"/>
        <v>4813</v>
      </c>
      <c r="L44" s="13">
        <f t="shared" si="6"/>
        <v>28760</v>
      </c>
      <c r="M44" s="58">
        <f t="shared" si="7"/>
        <v>0</v>
      </c>
      <c r="R44" s="36"/>
    </row>
    <row r="45" spans="1:18" x14ac:dyDescent="0.25">
      <c r="A45" s="16" t="s">
        <v>58</v>
      </c>
      <c r="B45" s="11">
        <f>'SFY 25-26 Q3 Share Calculations'!C47</f>
        <v>0</v>
      </c>
      <c r="C45" s="11">
        <f>'SFY 25-26 Q3 Share Calculations'!G47</f>
        <v>212</v>
      </c>
      <c r="D45" s="11">
        <f>'SFY 25-26 Q3 Share Calculations'!K47</f>
        <v>55</v>
      </c>
      <c r="E45" s="11">
        <f>'SFY 25-26 Q3 Share Calculations'!O47</f>
        <v>0</v>
      </c>
      <c r="F45" s="94">
        <f>'SFY 25-26 Q3 Share Calculations'!S47+'SFY 25-26 Q3 Share Calculations'!Z47</f>
        <v>27003</v>
      </c>
      <c r="G45" s="94">
        <f>'SFY 25-26 Q3 Share Calculations'!T47+'SFY 25-26 Q3 Share Calculations'!AA47</f>
        <v>287</v>
      </c>
      <c r="H45" s="97">
        <f>'SFY 25-26 Q3 Share Calculations'!U47+'SFY 25-26 Q3 Share Calculations'!AB47</f>
        <v>5522</v>
      </c>
      <c r="I45" s="110">
        <f t="shared" si="1"/>
        <v>27270</v>
      </c>
      <c r="J45" s="13">
        <f t="shared" si="8"/>
        <v>287</v>
      </c>
      <c r="K45" s="13">
        <f t="shared" si="3"/>
        <v>5522</v>
      </c>
      <c r="L45" s="13">
        <f t="shared" si="6"/>
        <v>33079</v>
      </c>
      <c r="M45" s="58">
        <f t="shared" si="7"/>
        <v>0</v>
      </c>
      <c r="R45" s="36"/>
    </row>
    <row r="46" spans="1:18" x14ac:dyDescent="0.25">
      <c r="A46" s="16" t="s">
        <v>59</v>
      </c>
      <c r="B46" s="11">
        <f>'SFY 25-26 Q3 Share Calculations'!C48</f>
        <v>0</v>
      </c>
      <c r="C46" s="11">
        <f>'SFY 25-26 Q3 Share Calculations'!G48</f>
        <v>500</v>
      </c>
      <c r="D46" s="11">
        <f>'SFY 25-26 Q3 Share Calculations'!K48</f>
        <v>130</v>
      </c>
      <c r="E46" s="11">
        <f>'SFY 25-26 Q3 Share Calculations'!O48</f>
        <v>0</v>
      </c>
      <c r="F46" s="94">
        <f>'SFY 25-26 Q3 Share Calculations'!S48+'SFY 25-26 Q3 Share Calculations'!Z48</f>
        <v>72090</v>
      </c>
      <c r="G46" s="94">
        <f>'SFY 25-26 Q3 Share Calculations'!T48+'SFY 25-26 Q3 Share Calculations'!AA48</f>
        <v>767</v>
      </c>
      <c r="H46" s="97">
        <f>'SFY 25-26 Q3 Share Calculations'!U48+'SFY 25-26 Q3 Share Calculations'!AB48</f>
        <v>14742</v>
      </c>
      <c r="I46" s="110">
        <f t="shared" si="1"/>
        <v>72720</v>
      </c>
      <c r="J46" s="13">
        <f t="shared" si="8"/>
        <v>767</v>
      </c>
      <c r="K46" s="13">
        <f t="shared" si="3"/>
        <v>14742</v>
      </c>
      <c r="L46" s="13">
        <f t="shared" si="6"/>
        <v>88229</v>
      </c>
      <c r="M46" s="58">
        <f t="shared" si="7"/>
        <v>0</v>
      </c>
      <c r="R46" s="36"/>
    </row>
    <row r="47" spans="1:18" x14ac:dyDescent="0.25">
      <c r="A47" s="16" t="s">
        <v>60</v>
      </c>
      <c r="B47" s="11">
        <f>'SFY 25-26 Q3 Share Calculations'!C49</f>
        <v>0</v>
      </c>
      <c r="C47" s="11">
        <f>'SFY 25-26 Q3 Share Calculations'!G49</f>
        <v>118</v>
      </c>
      <c r="D47" s="11">
        <f>'SFY 25-26 Q3 Share Calculations'!K49</f>
        <v>31</v>
      </c>
      <c r="E47" s="11">
        <f>'SFY 25-26 Q3 Share Calculations'!O49</f>
        <v>0</v>
      </c>
      <c r="F47" s="94">
        <f>'SFY 25-26 Q3 Share Calculations'!S49+'SFY 25-26 Q3 Share Calculations'!Z49</f>
        <v>13625</v>
      </c>
      <c r="G47" s="94">
        <f>'SFY 25-26 Q3 Share Calculations'!T49+'SFY 25-26 Q3 Share Calculations'!AA49</f>
        <v>145</v>
      </c>
      <c r="H47" s="97">
        <f>'SFY 25-26 Q3 Share Calculations'!U49+'SFY 25-26 Q3 Share Calculations'!AB49</f>
        <v>2786</v>
      </c>
      <c r="I47" s="110">
        <f t="shared" si="1"/>
        <v>13774</v>
      </c>
      <c r="J47" s="13">
        <f t="shared" si="8"/>
        <v>145</v>
      </c>
      <c r="K47" s="13">
        <f t="shared" si="3"/>
        <v>2786</v>
      </c>
      <c r="L47" s="13">
        <f t="shared" si="6"/>
        <v>16705</v>
      </c>
      <c r="M47" s="58">
        <f t="shared" si="7"/>
        <v>0</v>
      </c>
      <c r="R47" s="36"/>
    </row>
    <row r="48" spans="1:18" x14ac:dyDescent="0.25">
      <c r="A48" s="18" t="s">
        <v>61</v>
      </c>
      <c r="B48" s="11">
        <f>'SFY 25-26 Q3 Share Calculations'!C50</f>
        <v>0</v>
      </c>
      <c r="C48" s="11">
        <f>'SFY 25-26 Q3 Share Calculations'!G50</f>
        <v>120</v>
      </c>
      <c r="D48" s="11">
        <f>'SFY 25-26 Q3 Share Calculations'!K50</f>
        <v>31</v>
      </c>
      <c r="E48" s="11">
        <f>'SFY 25-26 Q3 Share Calculations'!O50</f>
        <v>0</v>
      </c>
      <c r="F48" s="94">
        <f>'SFY 25-26 Q3 Share Calculations'!S50+'SFY 25-26 Q3 Share Calculations'!Z50</f>
        <v>12387</v>
      </c>
      <c r="G48" s="94">
        <f>'SFY 25-26 Q3 Share Calculations'!T50+'SFY 25-26 Q3 Share Calculations'!AA50</f>
        <v>132</v>
      </c>
      <c r="H48" s="97">
        <f>'SFY 25-26 Q3 Share Calculations'!U50+'SFY 25-26 Q3 Share Calculations'!AB50</f>
        <v>2533</v>
      </c>
      <c r="I48" s="110">
        <f t="shared" si="1"/>
        <v>12538</v>
      </c>
      <c r="J48" s="13">
        <f t="shared" si="8"/>
        <v>132</v>
      </c>
      <c r="K48" s="13">
        <f t="shared" si="3"/>
        <v>2533</v>
      </c>
      <c r="L48" s="13">
        <f t="shared" si="6"/>
        <v>15203</v>
      </c>
      <c r="M48" s="58">
        <f t="shared" si="7"/>
        <v>0</v>
      </c>
      <c r="R48" s="36"/>
    </row>
    <row r="49" spans="1:18" x14ac:dyDescent="0.25">
      <c r="A49" s="18" t="s">
        <v>62</v>
      </c>
      <c r="B49" s="11">
        <f>'SFY 25-26 Q3 Share Calculations'!C51</f>
        <v>0</v>
      </c>
      <c r="C49" s="11">
        <f>'SFY 25-26 Q3 Share Calculations'!G51</f>
        <v>2</v>
      </c>
      <c r="D49" s="11">
        <f>'SFY 25-26 Q3 Share Calculations'!K51</f>
        <v>1</v>
      </c>
      <c r="E49" s="11">
        <f>'SFY 25-26 Q3 Share Calculations'!O51</f>
        <v>0</v>
      </c>
      <c r="F49" s="94">
        <f>'SFY 25-26 Q3 Share Calculations'!S51+'SFY 25-26 Q3 Share Calculations'!Z51</f>
        <v>248</v>
      </c>
      <c r="G49" s="94">
        <f>'SFY 25-26 Q3 Share Calculations'!T51+'SFY 25-26 Q3 Share Calculations'!AA51</f>
        <v>3</v>
      </c>
      <c r="H49" s="97">
        <f>'SFY 25-26 Q3 Share Calculations'!U51+'SFY 25-26 Q3 Share Calculations'!AB51</f>
        <v>51</v>
      </c>
      <c r="I49" s="110">
        <f t="shared" si="1"/>
        <v>251</v>
      </c>
      <c r="J49" s="13">
        <f t="shared" si="8"/>
        <v>3</v>
      </c>
      <c r="K49" s="13">
        <f t="shared" si="3"/>
        <v>51</v>
      </c>
      <c r="L49" s="13">
        <f t="shared" si="6"/>
        <v>305</v>
      </c>
      <c r="M49" s="58">
        <f t="shared" si="7"/>
        <v>0</v>
      </c>
      <c r="R49" s="36"/>
    </row>
    <row r="50" spans="1:18" x14ac:dyDescent="0.25">
      <c r="A50" s="18" t="s">
        <v>63</v>
      </c>
      <c r="B50" s="11">
        <f>'SFY 25-26 Q3 Share Calculations'!C52</f>
        <v>0</v>
      </c>
      <c r="C50" s="11">
        <f>'SFY 25-26 Q3 Share Calculations'!G52</f>
        <v>37</v>
      </c>
      <c r="D50" s="11">
        <f>'SFY 25-26 Q3 Share Calculations'!K52</f>
        <v>10</v>
      </c>
      <c r="E50" s="11">
        <f>'SFY 25-26 Q3 Share Calculations'!O52</f>
        <v>0</v>
      </c>
      <c r="F50" s="94">
        <f>'SFY 25-26 Q3 Share Calculations'!S52+'SFY 25-26 Q3 Share Calculations'!Z52</f>
        <v>3468</v>
      </c>
      <c r="G50" s="94">
        <f>'SFY 25-26 Q3 Share Calculations'!T52+'SFY 25-26 Q3 Share Calculations'!AA52</f>
        <v>37</v>
      </c>
      <c r="H50" s="97">
        <f>'SFY 25-26 Q3 Share Calculations'!U52+'SFY 25-26 Q3 Share Calculations'!AB52</f>
        <v>709</v>
      </c>
      <c r="I50" s="110">
        <f t="shared" si="1"/>
        <v>3515</v>
      </c>
      <c r="J50" s="13">
        <f t="shared" si="8"/>
        <v>37</v>
      </c>
      <c r="K50" s="13">
        <f t="shared" si="3"/>
        <v>709</v>
      </c>
      <c r="L50" s="13">
        <f t="shared" si="6"/>
        <v>4261</v>
      </c>
      <c r="M50" s="58">
        <f t="shared" si="7"/>
        <v>0</v>
      </c>
      <c r="R50" s="36"/>
    </row>
    <row r="51" spans="1:18" x14ac:dyDescent="0.25">
      <c r="A51" s="18" t="s">
        <v>64</v>
      </c>
      <c r="B51" s="11">
        <f>'SFY 25-26 Q3 Share Calculations'!C53</f>
        <v>0</v>
      </c>
      <c r="C51" s="11">
        <f>'SFY 25-26 Q3 Share Calculations'!G53</f>
        <v>204</v>
      </c>
      <c r="D51" s="11">
        <f>'SFY 25-26 Q3 Share Calculations'!K53</f>
        <v>53</v>
      </c>
      <c r="E51" s="11">
        <f>'SFY 25-26 Q3 Share Calculations'!O53</f>
        <v>0</v>
      </c>
      <c r="F51" s="94">
        <f>'SFY 25-26 Q3 Share Calculations'!S53+'SFY 25-26 Q3 Share Calculations'!Z53</f>
        <v>23039</v>
      </c>
      <c r="G51" s="94">
        <f>'SFY 25-26 Q3 Share Calculations'!T53+'SFY 25-26 Q3 Share Calculations'!AA53</f>
        <v>245</v>
      </c>
      <c r="H51" s="97">
        <f>'SFY 25-26 Q3 Share Calculations'!U53+'SFY 25-26 Q3 Share Calculations'!AB53</f>
        <v>4712</v>
      </c>
      <c r="I51" s="110">
        <f t="shared" si="1"/>
        <v>23296</v>
      </c>
      <c r="J51" s="13">
        <f t="shared" si="8"/>
        <v>245</v>
      </c>
      <c r="K51" s="13">
        <f t="shared" si="3"/>
        <v>4712</v>
      </c>
      <c r="L51" s="13">
        <f t="shared" si="6"/>
        <v>28253</v>
      </c>
      <c r="M51" s="58">
        <f t="shared" si="7"/>
        <v>0</v>
      </c>
      <c r="R51" s="36"/>
    </row>
    <row r="52" spans="1:18" x14ac:dyDescent="0.25">
      <c r="A52" s="18" t="s">
        <v>65</v>
      </c>
      <c r="B52" s="11">
        <f>'SFY 25-26 Q3 Share Calculations'!C54</f>
        <v>0</v>
      </c>
      <c r="C52" s="11">
        <f>'SFY 25-26 Q3 Share Calculations'!G54</f>
        <v>148</v>
      </c>
      <c r="D52" s="11">
        <f>'SFY 25-26 Q3 Share Calculations'!K54</f>
        <v>39</v>
      </c>
      <c r="E52" s="11">
        <f>'SFY 25-26 Q3 Share Calculations'!O54</f>
        <v>0</v>
      </c>
      <c r="F52" s="94">
        <f>'SFY 25-26 Q3 Share Calculations'!S54+'SFY 25-26 Q3 Share Calculations'!Z54</f>
        <v>20809</v>
      </c>
      <c r="G52" s="94">
        <f>'SFY 25-26 Q3 Share Calculations'!T54+'SFY 25-26 Q3 Share Calculations'!AA54</f>
        <v>221</v>
      </c>
      <c r="H52" s="97">
        <f>'SFY 25-26 Q3 Share Calculations'!U54+'SFY 25-26 Q3 Share Calculations'!AB54</f>
        <v>4256</v>
      </c>
      <c r="I52" s="110">
        <f t="shared" si="1"/>
        <v>20996</v>
      </c>
      <c r="J52" s="13">
        <f t="shared" si="8"/>
        <v>221</v>
      </c>
      <c r="K52" s="13">
        <f t="shared" si="3"/>
        <v>4256</v>
      </c>
      <c r="L52" s="13">
        <f t="shared" si="6"/>
        <v>25473</v>
      </c>
      <c r="M52" s="58">
        <f t="shared" si="7"/>
        <v>0</v>
      </c>
      <c r="R52" s="36"/>
    </row>
    <row r="53" spans="1:18" x14ac:dyDescent="0.25">
      <c r="A53" s="15" t="s">
        <v>66</v>
      </c>
      <c r="B53" s="11">
        <f>'SFY 25-26 Q3 Share Calculations'!C55</f>
        <v>0</v>
      </c>
      <c r="C53" s="11">
        <f>'SFY 25-26 Q3 Share Calculations'!G55</f>
        <v>369</v>
      </c>
      <c r="D53" s="11">
        <f>'SFY 25-26 Q3 Share Calculations'!K55</f>
        <v>96</v>
      </c>
      <c r="E53" s="11">
        <f>'SFY 25-26 Q3 Share Calculations'!O55</f>
        <v>0</v>
      </c>
      <c r="F53" s="94">
        <f>'SFY 25-26 Q3 Share Calculations'!S55+'SFY 25-26 Q3 Share Calculations'!Z55</f>
        <v>42857</v>
      </c>
      <c r="G53" s="94">
        <f>'SFY 25-26 Q3 Share Calculations'!T55+'SFY 25-26 Q3 Share Calculations'!AA55</f>
        <v>456</v>
      </c>
      <c r="H53" s="97">
        <f>'SFY 25-26 Q3 Share Calculations'!U55+'SFY 25-26 Q3 Share Calculations'!AB55</f>
        <v>8764</v>
      </c>
      <c r="I53" s="110">
        <f t="shared" si="1"/>
        <v>43322</v>
      </c>
      <c r="J53" s="13">
        <f t="shared" si="8"/>
        <v>456</v>
      </c>
      <c r="K53" s="13">
        <f t="shared" si="3"/>
        <v>8764</v>
      </c>
      <c r="L53" s="13">
        <f t="shared" si="6"/>
        <v>52542</v>
      </c>
      <c r="M53" s="58">
        <f t="shared" si="7"/>
        <v>0</v>
      </c>
      <c r="R53" s="36"/>
    </row>
    <row r="54" spans="1:18" x14ac:dyDescent="0.25">
      <c r="A54" s="18" t="s">
        <v>67</v>
      </c>
      <c r="B54" s="11">
        <f>'SFY 25-26 Q3 Share Calculations'!C56</f>
        <v>0</v>
      </c>
      <c r="C54" s="11">
        <f>'SFY 25-26 Q3 Share Calculations'!G56</f>
        <v>58</v>
      </c>
      <c r="D54" s="11">
        <f>'SFY 25-26 Q3 Share Calculations'!K56</f>
        <v>15</v>
      </c>
      <c r="E54" s="11">
        <f>'SFY 25-26 Q3 Share Calculations'!O56</f>
        <v>0</v>
      </c>
      <c r="F54" s="94">
        <f>'SFY 25-26 Q3 Share Calculations'!S56+'SFY 25-26 Q3 Share Calculations'!Z56</f>
        <v>7432</v>
      </c>
      <c r="G54" s="94">
        <f>'SFY 25-26 Q3 Share Calculations'!T56+'SFY 25-26 Q3 Share Calculations'!AA56</f>
        <v>79</v>
      </c>
      <c r="H54" s="97">
        <f>'SFY 25-26 Q3 Share Calculations'!U56+'SFY 25-26 Q3 Share Calculations'!AB56</f>
        <v>1520</v>
      </c>
      <c r="I54" s="110">
        <f t="shared" si="1"/>
        <v>7505</v>
      </c>
      <c r="J54" s="13">
        <f t="shared" si="8"/>
        <v>79</v>
      </c>
      <c r="K54" s="13">
        <f t="shared" si="3"/>
        <v>1520</v>
      </c>
      <c r="L54" s="13">
        <f t="shared" si="6"/>
        <v>9104</v>
      </c>
      <c r="M54" s="58">
        <f t="shared" si="7"/>
        <v>0</v>
      </c>
      <c r="R54" s="36"/>
    </row>
    <row r="55" spans="1:18" x14ac:dyDescent="0.25">
      <c r="A55" s="18" t="s">
        <v>68</v>
      </c>
      <c r="B55" s="11">
        <f>'SFY 25-26 Q3 Share Calculations'!C57</f>
        <v>0</v>
      </c>
      <c r="C55" s="11">
        <f>'SFY 25-26 Q3 Share Calculations'!G57</f>
        <v>47</v>
      </c>
      <c r="D55" s="11">
        <f>'SFY 25-26 Q3 Share Calculations'!K57</f>
        <v>12</v>
      </c>
      <c r="E55" s="11">
        <f>'SFY 25-26 Q3 Share Calculations'!O57</f>
        <v>0</v>
      </c>
      <c r="F55" s="94">
        <f>'SFY 25-26 Q3 Share Calculations'!S57+'SFY 25-26 Q3 Share Calculations'!Z57</f>
        <v>5202</v>
      </c>
      <c r="G55" s="94">
        <f>'SFY 25-26 Q3 Share Calculations'!T57+'SFY 25-26 Q3 Share Calculations'!AA57</f>
        <v>55</v>
      </c>
      <c r="H55" s="97">
        <f>'SFY 25-26 Q3 Share Calculations'!U57+'SFY 25-26 Q3 Share Calculations'!AB57</f>
        <v>1064</v>
      </c>
      <c r="I55" s="110">
        <f t="shared" si="1"/>
        <v>5261</v>
      </c>
      <c r="J55" s="13">
        <f t="shared" si="8"/>
        <v>55</v>
      </c>
      <c r="K55" s="13">
        <f t="shared" si="3"/>
        <v>1064</v>
      </c>
      <c r="L55" s="13">
        <f t="shared" si="6"/>
        <v>6380</v>
      </c>
      <c r="M55" s="58">
        <f t="shared" si="7"/>
        <v>0</v>
      </c>
      <c r="R55" s="36"/>
    </row>
    <row r="56" spans="1:18" x14ac:dyDescent="0.25">
      <c r="A56" s="18" t="s">
        <v>69</v>
      </c>
      <c r="B56" s="11">
        <f>'SFY 25-26 Q3 Share Calculations'!C58</f>
        <v>0</v>
      </c>
      <c r="C56" s="11">
        <f>'SFY 25-26 Q3 Share Calculations'!G58</f>
        <v>13</v>
      </c>
      <c r="D56" s="11">
        <f>'SFY 25-26 Q3 Share Calculations'!K58</f>
        <v>3</v>
      </c>
      <c r="E56" s="11">
        <f>'SFY 25-26 Q3 Share Calculations'!O58</f>
        <v>0</v>
      </c>
      <c r="F56" s="94">
        <f>'SFY 25-26 Q3 Share Calculations'!S58+'SFY 25-26 Q3 Share Calculations'!Z58</f>
        <v>991</v>
      </c>
      <c r="G56" s="94">
        <f>'SFY 25-26 Q3 Share Calculations'!T58+'SFY 25-26 Q3 Share Calculations'!AA58</f>
        <v>11</v>
      </c>
      <c r="H56" s="97">
        <f>'SFY 25-26 Q3 Share Calculations'!U58+'SFY 25-26 Q3 Share Calculations'!AB58</f>
        <v>203</v>
      </c>
      <c r="I56" s="110">
        <f t="shared" si="1"/>
        <v>1007</v>
      </c>
      <c r="J56" s="13">
        <f t="shared" si="8"/>
        <v>11</v>
      </c>
      <c r="K56" s="13">
        <f t="shared" si="3"/>
        <v>203</v>
      </c>
      <c r="L56" s="13">
        <f t="shared" si="6"/>
        <v>1221</v>
      </c>
      <c r="M56" s="58">
        <f t="shared" si="7"/>
        <v>0</v>
      </c>
      <c r="R56" s="36"/>
    </row>
    <row r="57" spans="1:18" x14ac:dyDescent="0.25">
      <c r="A57" s="18" t="s">
        <v>70</v>
      </c>
      <c r="B57" s="11">
        <f>'SFY 25-26 Q3 Share Calculations'!C59</f>
        <v>0</v>
      </c>
      <c r="C57" s="11">
        <f>'SFY 25-26 Q3 Share Calculations'!G59</f>
        <v>511</v>
      </c>
      <c r="D57" s="11">
        <f>'SFY 25-26 Q3 Share Calculations'!K59</f>
        <v>133</v>
      </c>
      <c r="E57" s="11">
        <f>'SFY 25-26 Q3 Share Calculations'!O59</f>
        <v>0</v>
      </c>
      <c r="F57" s="94">
        <f>'SFY 25-26 Q3 Share Calculations'!S59+'SFY 25-26 Q3 Share Calculations'!Z59</f>
        <v>50289</v>
      </c>
      <c r="G57" s="94">
        <f>'SFY 25-26 Q3 Share Calculations'!T59+'SFY 25-26 Q3 Share Calculations'!AA59</f>
        <v>535</v>
      </c>
      <c r="H57" s="97">
        <f>'SFY 25-26 Q3 Share Calculations'!U59+'SFY 25-26 Q3 Share Calculations'!AB59</f>
        <v>10284</v>
      </c>
      <c r="I57" s="110">
        <f t="shared" si="1"/>
        <v>50933</v>
      </c>
      <c r="J57" s="13">
        <f t="shared" si="8"/>
        <v>535</v>
      </c>
      <c r="K57" s="13">
        <f>H57</f>
        <v>10284</v>
      </c>
      <c r="L57" s="13">
        <f t="shared" si="6"/>
        <v>61752</v>
      </c>
      <c r="M57" s="58">
        <f t="shared" si="7"/>
        <v>0</v>
      </c>
      <c r="R57" s="36"/>
    </row>
    <row r="58" spans="1:18" x14ac:dyDescent="0.25">
      <c r="A58" s="18" t="s">
        <v>71</v>
      </c>
      <c r="B58" s="11">
        <f>'SFY 25-26 Q3 Share Calculations'!C60</f>
        <v>0</v>
      </c>
      <c r="C58" s="11">
        <f>'SFY 25-26 Q3 Share Calculations'!G60</f>
        <v>26</v>
      </c>
      <c r="D58" s="11">
        <f>'SFY 25-26 Q3 Share Calculations'!K60</f>
        <v>7</v>
      </c>
      <c r="E58" s="11">
        <f>'SFY 25-26 Q3 Share Calculations'!O60</f>
        <v>0</v>
      </c>
      <c r="F58" s="94">
        <f>'SFY 25-26 Q3 Share Calculations'!S60+'SFY 25-26 Q3 Share Calculations'!Z60</f>
        <v>2725</v>
      </c>
      <c r="G58" s="94">
        <f>'SFY 25-26 Q3 Share Calculations'!T60+'SFY 25-26 Q3 Share Calculations'!AA60</f>
        <v>29</v>
      </c>
      <c r="H58" s="97">
        <f>'SFY 25-26 Q3 Share Calculations'!U60+'SFY 25-26 Q3 Share Calculations'!AB60</f>
        <v>557</v>
      </c>
      <c r="I58" s="110">
        <f t="shared" si="1"/>
        <v>2758</v>
      </c>
      <c r="J58" s="13">
        <f>G58</f>
        <v>29</v>
      </c>
      <c r="K58" s="13">
        <f t="shared" si="3"/>
        <v>557</v>
      </c>
      <c r="L58" s="13">
        <f t="shared" si="6"/>
        <v>3344</v>
      </c>
      <c r="M58" s="58">
        <f t="shared" si="7"/>
        <v>0</v>
      </c>
      <c r="R58" s="36"/>
    </row>
    <row r="59" spans="1:18" x14ac:dyDescent="0.25">
      <c r="A59" s="18" t="s">
        <v>72</v>
      </c>
      <c r="B59" s="11">
        <f>'SFY 25-26 Q3 Share Calculations'!C61</f>
        <v>0</v>
      </c>
      <c r="C59" s="11">
        <f>'SFY 25-26 Q3 Share Calculations'!G61</f>
        <v>299</v>
      </c>
      <c r="D59" s="11">
        <f>'SFY 25-26 Q3 Share Calculations'!K61</f>
        <v>78</v>
      </c>
      <c r="E59" s="11">
        <f>'SFY 25-26 Q3 Share Calculations'!O61</f>
        <v>0</v>
      </c>
      <c r="F59" s="94">
        <f>'SFY 25-26 Q3 Share Calculations'!S61+'SFY 25-26 Q3 Share Calculations'!Z61</f>
        <v>39637</v>
      </c>
      <c r="G59" s="94">
        <f>'SFY 25-26 Q3 Share Calculations'!T61+'SFY 25-26 Q3 Share Calculations'!AA61</f>
        <v>421</v>
      </c>
      <c r="H59" s="97">
        <f>'SFY 25-26 Q3 Share Calculations'!U61+'SFY 25-26 Q3 Share Calculations'!AB61</f>
        <v>8106</v>
      </c>
      <c r="I59" s="110">
        <f t="shared" si="1"/>
        <v>40014</v>
      </c>
      <c r="J59" s="13">
        <f t="shared" ref="J59:J61" si="9">G59</f>
        <v>421</v>
      </c>
      <c r="K59" s="13">
        <f t="shared" si="3"/>
        <v>8106</v>
      </c>
      <c r="L59" s="13">
        <f t="shared" si="6"/>
        <v>48541</v>
      </c>
      <c r="M59" s="58">
        <f t="shared" si="7"/>
        <v>0</v>
      </c>
      <c r="R59" s="36"/>
    </row>
    <row r="60" spans="1:18" x14ac:dyDescent="0.25">
      <c r="A60" s="18" t="s">
        <v>73</v>
      </c>
      <c r="B60" s="11">
        <f>'SFY 25-26 Q3 Share Calculations'!C62</f>
        <v>0</v>
      </c>
      <c r="C60" s="11">
        <f>'SFY 25-26 Q3 Share Calculations'!G62</f>
        <v>100</v>
      </c>
      <c r="D60" s="11">
        <f>'SFY 25-26 Q3 Share Calculations'!K62</f>
        <v>26</v>
      </c>
      <c r="E60" s="11">
        <f>'SFY 25-26 Q3 Share Calculations'!O62</f>
        <v>0</v>
      </c>
      <c r="F60" s="94">
        <f>'SFY 25-26 Q3 Share Calculations'!S62+'SFY 25-26 Q3 Share Calculations'!Z62</f>
        <v>10652</v>
      </c>
      <c r="G60" s="94">
        <f>'SFY 25-26 Q3 Share Calculations'!T62+'SFY 25-26 Q3 Share Calculations'!AA62</f>
        <v>113</v>
      </c>
      <c r="H60" s="97">
        <f>'SFY 25-26 Q3 Share Calculations'!U62+'SFY 25-26 Q3 Share Calculations'!AB62</f>
        <v>2178</v>
      </c>
      <c r="I60" s="110">
        <f t="shared" si="1"/>
        <v>10778</v>
      </c>
      <c r="J60" s="13">
        <f t="shared" si="9"/>
        <v>113</v>
      </c>
      <c r="K60" s="13">
        <f t="shared" si="3"/>
        <v>2178</v>
      </c>
      <c r="L60" s="13">
        <f t="shared" si="6"/>
        <v>13069</v>
      </c>
      <c r="M60" s="58">
        <f t="shared" si="7"/>
        <v>0</v>
      </c>
      <c r="R60" s="36"/>
    </row>
    <row r="61" spans="1:18" x14ac:dyDescent="0.25">
      <c r="A61" s="18" t="s">
        <v>74</v>
      </c>
      <c r="B61" s="11">
        <f>'SFY 25-26 Q3 Share Calculations'!C63</f>
        <v>0</v>
      </c>
      <c r="C61" s="11">
        <f>'SFY 25-26 Q3 Share Calculations'!G63</f>
        <v>75</v>
      </c>
      <c r="D61" s="11">
        <f>'SFY 25-26 Q3 Share Calculations'!K63</f>
        <v>20</v>
      </c>
      <c r="E61" s="11">
        <f>'SFY 25-26 Q3 Share Calculations'!O63</f>
        <v>0</v>
      </c>
      <c r="F61" s="94">
        <f>'SFY 25-26 Q3 Share Calculations'!S63+'SFY 25-26 Q3 Share Calculations'!Z63</f>
        <v>6936</v>
      </c>
      <c r="G61" s="94">
        <f>'SFY 25-26 Q3 Share Calculations'!T63+'SFY 25-26 Q3 Share Calculations'!AA63</f>
        <v>74</v>
      </c>
      <c r="H61" s="97">
        <f>'SFY 25-26 Q3 Share Calculations'!U63+'SFY 25-26 Q3 Share Calculations'!AB63</f>
        <v>1419</v>
      </c>
      <c r="I61" s="110">
        <f t="shared" si="1"/>
        <v>7031</v>
      </c>
      <c r="J61" s="13">
        <f t="shared" si="9"/>
        <v>74</v>
      </c>
      <c r="K61" s="13">
        <f t="shared" si="3"/>
        <v>1419</v>
      </c>
      <c r="L61" s="13">
        <f t="shared" si="6"/>
        <v>8524</v>
      </c>
      <c r="M61" s="58">
        <f>SUM(B61:H61)-SUM(I61:K61)</f>
        <v>0</v>
      </c>
      <c r="R61" s="36"/>
    </row>
    <row r="62" spans="1:18" ht="5.25" customHeight="1" x14ac:dyDescent="0.25">
      <c r="A62" s="19"/>
      <c r="B62" s="20"/>
      <c r="C62" s="139"/>
      <c r="D62" s="139"/>
      <c r="E62" s="139"/>
      <c r="F62" s="119"/>
      <c r="G62" s="119"/>
      <c r="H62" s="119"/>
      <c r="I62" s="19"/>
      <c r="J62" s="19"/>
      <c r="K62" s="19"/>
      <c r="L62" s="19"/>
      <c r="M62" s="14"/>
    </row>
    <row r="63" spans="1:18" x14ac:dyDescent="0.25">
      <c r="A63" s="21" t="s">
        <v>75</v>
      </c>
      <c r="B63" s="22">
        <f>SUM(B4:B61)</f>
        <v>0</v>
      </c>
      <c r="C63" s="22">
        <f t="shared" ref="C63:D63" si="10">SUM(C4:C61)</f>
        <v>21475</v>
      </c>
      <c r="D63" s="22">
        <f t="shared" si="10"/>
        <v>5598</v>
      </c>
      <c r="E63" s="22">
        <f>SUM(E4:E61)</f>
        <v>0</v>
      </c>
      <c r="F63" s="22">
        <f t="shared" ref="F63:H63" si="11">SUM(F4:F62)</f>
        <v>2477305</v>
      </c>
      <c r="G63" s="22">
        <f t="shared" si="11"/>
        <v>26343</v>
      </c>
      <c r="H63" s="22">
        <f t="shared" si="11"/>
        <v>506613</v>
      </c>
      <c r="I63" s="22">
        <f>SUM(I4:I62)</f>
        <v>2504378</v>
      </c>
      <c r="J63" s="22">
        <f t="shared" ref="J63" si="12">SUM(J4:J62)</f>
        <v>26343</v>
      </c>
      <c r="K63" s="22">
        <f>SUM(K4:K61)</f>
        <v>506613</v>
      </c>
      <c r="L63" s="22">
        <f>SUM(L4:L62)</f>
        <v>3037334</v>
      </c>
      <c r="M63" s="58">
        <f>SUM(B63:H63)-SUM(I63:K63)</f>
        <v>0</v>
      </c>
    </row>
    <row r="64" spans="1:18" hidden="1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3"/>
    </row>
    <row r="65" spans="1:15" ht="14.4" hidden="1" x14ac:dyDescent="0.3">
      <c r="A65" s="122" t="s">
        <v>115</v>
      </c>
      <c r="B65" s="89">
        <f>'SFY 25-26 Q3 Share Calculations'!C5</f>
        <v>0</v>
      </c>
      <c r="C65" s="89">
        <f>'SFY 25-26 Q3 Share Calculations'!G5</f>
        <v>21475</v>
      </c>
      <c r="D65" s="89">
        <f>'SFY 25-26 Q3 Share Calculations'!K5</f>
        <v>5598</v>
      </c>
      <c r="E65" s="89">
        <f>'SFY 25-26 Q3 Share Calculations'!O5</f>
        <v>0</v>
      </c>
      <c r="F65" s="89">
        <f>'SFY 25-26 Q3 Share Calculations'!S5+'SFY 25-26 Q3 Share Calculations'!Z5</f>
        <v>2477305</v>
      </c>
      <c r="G65" s="89">
        <f>'SFY 25-26 Q3 Share Calculations'!T5+'SFY 25-26 Q3 Share Calculations'!AA5</f>
        <v>26343</v>
      </c>
      <c r="H65" s="89">
        <f>'SFY 25-26 Q3 Share Calculations'!U5+'SFY 25-26 Q3 Share Calculations'!AB5</f>
        <v>506613</v>
      </c>
      <c r="I65" s="89">
        <f>'SFY 25-26 Q3 Share Calculations'!AE5</f>
        <v>2504378</v>
      </c>
      <c r="J65" s="89">
        <f>'SFY 25-26 Q3 Share Calculations'!AF5</f>
        <v>26343</v>
      </c>
      <c r="K65" s="89">
        <f>'SFY 25-26 Q3 Share Calculations'!AG5</f>
        <v>506613</v>
      </c>
      <c r="L65" s="89">
        <f>'SFY 25-26 Q3 Share Summary'!E63</f>
        <v>3037334</v>
      </c>
      <c r="M65"/>
      <c r="N65" s="25"/>
      <c r="O65" s="25"/>
    </row>
    <row r="66" spans="1:15" ht="14.4" hidden="1" x14ac:dyDescent="0.3">
      <c r="A66" s="122" t="s">
        <v>77</v>
      </c>
      <c r="B66" s="134">
        <f>B63-B65</f>
        <v>0</v>
      </c>
      <c r="C66" s="134">
        <f t="shared" ref="C66:H66" si="13">C63-C65</f>
        <v>0</v>
      </c>
      <c r="D66" s="134">
        <f t="shared" si="13"/>
        <v>0</v>
      </c>
      <c r="E66" s="134">
        <f t="shared" ref="E66" si="14">E63-E65</f>
        <v>0</v>
      </c>
      <c r="F66" s="134">
        <f t="shared" si="13"/>
        <v>0</v>
      </c>
      <c r="G66" s="134">
        <f t="shared" si="13"/>
        <v>0</v>
      </c>
      <c r="H66" s="134">
        <f t="shared" si="13"/>
        <v>0</v>
      </c>
      <c r="I66" s="134">
        <f t="shared" ref="I66" si="15">I63-I65</f>
        <v>0</v>
      </c>
      <c r="J66" s="134">
        <f t="shared" ref="J66" si="16">J63-J65</f>
        <v>0</v>
      </c>
      <c r="K66" s="134">
        <f t="shared" ref="K66" si="17">K63-K65</f>
        <v>0</v>
      </c>
      <c r="L66" s="134">
        <f t="shared" ref="L66" si="18">L63-L65</f>
        <v>0</v>
      </c>
      <c r="M66"/>
      <c r="N66"/>
    </row>
    <row r="67" spans="1:15" ht="14.4" hidden="1" x14ac:dyDescent="0.3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/>
      <c r="M67"/>
      <c r="N67"/>
    </row>
    <row r="68" spans="1:15" hidden="1" x14ac:dyDescent="0.25">
      <c r="A68" s="2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4"/>
      <c r="M68" s="23"/>
    </row>
    <row r="69" spans="1:15" x14ac:dyDescent="0.25">
      <c r="A69" s="2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3"/>
    </row>
    <row r="70" spans="1:1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5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5" x14ac:dyDescent="0.25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5" x14ac:dyDescent="0.2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5" x14ac:dyDescent="0.25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5" x14ac:dyDescent="0.25">
      <c r="A75" s="30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</row>
    <row r="76" spans="1:15" x14ac:dyDescent="0.25">
      <c r="A76" s="34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</sheetData>
  <mergeCells count="3">
    <mergeCell ref="F2:H2"/>
    <mergeCell ref="I2:K2"/>
    <mergeCell ref="A1:L1"/>
  </mergeCells>
  <phoneticPr fontId="49" type="noConversion"/>
  <printOptions horizontalCentered="1"/>
  <pageMargins left="0.7" right="0.7" top="0.75" bottom="0.75" header="0.3" footer="0.3"/>
  <pageSetup scale="39" orientation="landscape" horizontalDpi="1200" verticalDpi="1200" r:id="rId1"/>
  <headerFooter>
    <oddHeader>&amp;C&amp;F
&amp;A</oddHeader>
    <oddFooter>&amp;L&amp;D&amp;R&amp;P of &amp;N</oddFooter>
  </headerFooter>
  <ignoredErrors>
    <ignoredError sqref="J63 F63:I63 C63 D63:E63 L63" unlockedFormula="1"/>
    <ignoredError sqref="K63 B6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1C31-5999-4805-B3C2-FDE6186DB0C1}">
  <sheetPr>
    <outlinePr summaryBelow="0" summaryRight="0"/>
    <pageSetUpPr fitToPage="1"/>
  </sheetPr>
  <dimension ref="A1:AQ151"/>
  <sheetViews>
    <sheetView zoomScaleNormal="100" workbookViewId="0">
      <pane xSplit="1" ySplit="5" topLeftCell="E51" activePane="bottomRight" state="frozen"/>
      <selection activeCell="F43" sqref="F43"/>
      <selection pane="topRight" activeCell="F43" sqref="F43"/>
      <selection pane="bottomLeft" activeCell="F43" sqref="F43"/>
      <selection pane="bottomRight" activeCell="E1" sqref="E1:G1"/>
    </sheetView>
  </sheetViews>
  <sheetFormatPr defaultColWidth="9.109375" defaultRowHeight="13.2" x14ac:dyDescent="0.25"/>
  <cols>
    <col min="1" max="3" width="14.6640625" style="30" hidden="1" customWidth="1"/>
    <col min="4" max="4" width="4.109375" style="4" hidden="1" customWidth="1"/>
    <col min="5" max="7" width="14.6640625" style="30" customWidth="1"/>
    <col min="8" max="8" width="4.109375" style="4" customWidth="1"/>
    <col min="9" max="11" width="14.6640625" style="30" customWidth="1"/>
    <col min="12" max="12" width="4.109375" style="4" hidden="1" customWidth="1"/>
    <col min="13" max="15" width="14.6640625" style="30" hidden="1" customWidth="1"/>
    <col min="16" max="16" width="4.109375" style="4" customWidth="1"/>
    <col min="17" max="17" width="14.44140625" style="4" bestFit="1" customWidth="1"/>
    <col min="18" max="20" width="14.6640625" style="4" customWidth="1"/>
    <col min="21" max="21" width="16.109375" style="4" customWidth="1"/>
    <col min="22" max="22" width="16" style="4" customWidth="1"/>
    <col min="23" max="23" width="4.109375" style="4" customWidth="1"/>
    <col min="24" max="27" width="14.6640625" style="4" hidden="1" customWidth="1"/>
    <col min="28" max="28" width="15.6640625" style="4" hidden="1" customWidth="1"/>
    <col min="29" max="29" width="14.6640625" style="4" hidden="1" customWidth="1"/>
    <col min="30" max="30" width="4.109375" style="4" hidden="1" customWidth="1"/>
    <col min="31" max="33" width="14.6640625" style="4" customWidth="1"/>
    <col min="34" max="34" width="15.5546875" style="4" customWidth="1"/>
    <col min="35" max="35" width="11.5546875" style="37" hidden="1" customWidth="1"/>
    <col min="36" max="36" width="9.109375" style="4" customWidth="1"/>
    <col min="37" max="42" width="9.109375" style="4"/>
    <col min="43" max="43" width="3.5546875" style="4" bestFit="1" customWidth="1"/>
    <col min="44" max="16384" width="9.109375" style="4"/>
  </cols>
  <sheetData>
    <row r="1" spans="1:43" s="132" customFormat="1" ht="15.6" x14ac:dyDescent="0.3">
      <c r="A1" s="238" t="s">
        <v>173</v>
      </c>
      <c r="B1" s="238"/>
      <c r="C1" s="238"/>
      <c r="D1" s="191"/>
      <c r="E1" s="239" t="s">
        <v>173</v>
      </c>
      <c r="F1" s="239"/>
      <c r="G1" s="239"/>
      <c r="H1" s="191"/>
      <c r="I1" s="239" t="s">
        <v>173</v>
      </c>
      <c r="J1" s="239"/>
      <c r="K1" s="239"/>
      <c r="L1" s="191"/>
      <c r="M1" s="239" t="s">
        <v>173</v>
      </c>
      <c r="N1" s="239"/>
      <c r="O1" s="239"/>
      <c r="P1" s="191"/>
      <c r="Q1" s="239" t="s">
        <v>173</v>
      </c>
      <c r="R1" s="239"/>
      <c r="S1" s="239"/>
      <c r="T1" s="239"/>
      <c r="U1" s="239"/>
      <c r="V1" s="239"/>
      <c r="W1" s="196"/>
      <c r="X1" s="238" t="s">
        <v>148</v>
      </c>
      <c r="Y1" s="238"/>
      <c r="Z1" s="238"/>
      <c r="AA1" s="238"/>
      <c r="AB1" s="238"/>
      <c r="AC1" s="238"/>
      <c r="AD1" s="196"/>
      <c r="AE1" s="234" t="s">
        <v>173</v>
      </c>
      <c r="AF1" s="234"/>
      <c r="AG1" s="234"/>
      <c r="AH1" s="234"/>
      <c r="AI1" s="131"/>
    </row>
    <row r="2" spans="1:43" s="142" customFormat="1" ht="42.75" customHeight="1" x14ac:dyDescent="0.3">
      <c r="A2" s="233" t="s">
        <v>120</v>
      </c>
      <c r="B2" s="233"/>
      <c r="C2" s="233"/>
      <c r="D2" s="140"/>
      <c r="E2" s="233" t="s">
        <v>124</v>
      </c>
      <c r="F2" s="233"/>
      <c r="G2" s="233"/>
      <c r="H2" s="140"/>
      <c r="I2" s="233" t="s">
        <v>154</v>
      </c>
      <c r="J2" s="233"/>
      <c r="K2" s="233"/>
      <c r="L2" s="140"/>
      <c r="M2" s="233" t="s">
        <v>121</v>
      </c>
      <c r="N2" s="233"/>
      <c r="O2" s="233"/>
      <c r="P2" s="140"/>
      <c r="Q2" s="233" t="s">
        <v>146</v>
      </c>
      <c r="R2" s="233"/>
      <c r="S2" s="233"/>
      <c r="T2" s="233"/>
      <c r="U2" s="233"/>
      <c r="V2" s="233"/>
      <c r="W2" s="197"/>
      <c r="X2" s="233" t="s">
        <v>146</v>
      </c>
      <c r="Y2" s="233"/>
      <c r="Z2" s="233"/>
      <c r="AA2" s="233"/>
      <c r="AB2" s="233"/>
      <c r="AC2" s="233"/>
      <c r="AD2" s="197"/>
      <c r="AE2" s="235" t="s">
        <v>180</v>
      </c>
      <c r="AF2" s="236"/>
      <c r="AG2" s="236"/>
      <c r="AH2" s="237"/>
      <c r="AI2" s="141"/>
    </row>
    <row r="3" spans="1:43" x14ac:dyDescent="0.25">
      <c r="A3" s="232" t="s">
        <v>114</v>
      </c>
      <c r="B3" s="232" t="s">
        <v>130</v>
      </c>
      <c r="C3" s="39" t="s">
        <v>12</v>
      </c>
      <c r="D3" s="40"/>
      <c r="E3" s="240" t="s">
        <v>114</v>
      </c>
      <c r="F3" s="232" t="s">
        <v>130</v>
      </c>
      <c r="G3" s="39" t="s">
        <v>12</v>
      </c>
      <c r="H3" s="40"/>
      <c r="I3" s="240" t="s">
        <v>114</v>
      </c>
      <c r="J3" s="232" t="s">
        <v>130</v>
      </c>
      <c r="K3" s="39" t="s">
        <v>12</v>
      </c>
      <c r="L3" s="40"/>
      <c r="M3" s="240" t="s">
        <v>114</v>
      </c>
      <c r="N3" s="232" t="s">
        <v>130</v>
      </c>
      <c r="O3" s="39" t="s">
        <v>12</v>
      </c>
      <c r="P3" s="40"/>
      <c r="Q3" s="232" t="s">
        <v>81</v>
      </c>
      <c r="R3" s="232" t="s">
        <v>149</v>
      </c>
      <c r="S3" s="38" t="s">
        <v>12</v>
      </c>
      <c r="T3" s="39" t="s">
        <v>13</v>
      </c>
      <c r="U3" s="39" t="s">
        <v>80</v>
      </c>
      <c r="V3" s="39" t="s">
        <v>82</v>
      </c>
      <c r="W3" s="198"/>
      <c r="X3" s="232" t="s">
        <v>81</v>
      </c>
      <c r="Y3" s="232" t="s">
        <v>149</v>
      </c>
      <c r="Z3" s="39" t="s">
        <v>12</v>
      </c>
      <c r="AA3" s="39" t="s">
        <v>13</v>
      </c>
      <c r="AB3" s="39" t="s">
        <v>80</v>
      </c>
      <c r="AC3" s="39" t="s">
        <v>82</v>
      </c>
      <c r="AD3" s="198"/>
      <c r="AE3" s="41" t="s">
        <v>12</v>
      </c>
      <c r="AF3" s="101" t="s">
        <v>13</v>
      </c>
      <c r="AG3" s="101" t="s">
        <v>80</v>
      </c>
      <c r="AH3" s="39" t="s">
        <v>82</v>
      </c>
      <c r="AI3" s="87" t="s">
        <v>76</v>
      </c>
    </row>
    <row r="4" spans="1:43" x14ac:dyDescent="0.25">
      <c r="A4" s="232"/>
      <c r="B4" s="232"/>
      <c r="C4" s="42">
        <v>1</v>
      </c>
      <c r="D4" s="43"/>
      <c r="E4" s="240"/>
      <c r="F4" s="232"/>
      <c r="G4" s="42">
        <v>1</v>
      </c>
      <c r="H4" s="43"/>
      <c r="I4" s="240"/>
      <c r="J4" s="232"/>
      <c r="K4" s="42">
        <v>1</v>
      </c>
      <c r="L4" s="43"/>
      <c r="M4" s="240"/>
      <c r="N4" s="232"/>
      <c r="O4" s="42">
        <v>1</v>
      </c>
      <c r="P4" s="43"/>
      <c r="Q4" s="232"/>
      <c r="R4" s="232"/>
      <c r="S4" s="42">
        <f>S5/V5</f>
        <v>0.82295355784764179</v>
      </c>
      <c r="T4" s="42">
        <f>T5/V5</f>
        <v>8.7510684289501799E-3</v>
      </c>
      <c r="U4" s="42">
        <f>U5/V5</f>
        <v>0.16829537372340803</v>
      </c>
      <c r="V4" s="42">
        <f>SUM(S4:U4)</f>
        <v>1</v>
      </c>
      <c r="W4" s="199"/>
      <c r="X4" s="232"/>
      <c r="Y4" s="232"/>
      <c r="Z4" s="42">
        <f>IF(AC5,Z5/AC5,0)</f>
        <v>0</v>
      </c>
      <c r="AA4" s="42">
        <f t="shared" ref="AA4:AC4" si="0">IF(AD5,AA5/AD5,0)</f>
        <v>0</v>
      </c>
      <c r="AB4" s="42">
        <f t="shared" si="0"/>
        <v>0</v>
      </c>
      <c r="AC4" s="42">
        <f t="shared" si="0"/>
        <v>0</v>
      </c>
      <c r="AD4" s="199"/>
      <c r="AE4" s="42">
        <f>AE5/$AH5</f>
        <v>0.82453164518620603</v>
      </c>
      <c r="AF4" s="42">
        <f>AF5/$AH5</f>
        <v>8.6730665774656327E-3</v>
      </c>
      <c r="AG4" s="42">
        <f>AG5/$AH5</f>
        <v>0.1667952882363283</v>
      </c>
      <c r="AH4" s="42">
        <f t="shared" ref="AH4:AH5" si="1">SUM(AE4:AG4)</f>
        <v>0.99999999999999989</v>
      </c>
      <c r="AI4" s="72"/>
    </row>
    <row r="5" spans="1:43" ht="28.5" customHeight="1" x14ac:dyDescent="0.25">
      <c r="A5" s="232"/>
      <c r="B5" s="232"/>
      <c r="C5" s="109">
        <f>SUM('1a SFY 25-26 Q3 ABAWD'!L:L)</f>
        <v>0</v>
      </c>
      <c r="D5" s="46"/>
      <c r="E5" s="240"/>
      <c r="F5" s="232"/>
      <c r="G5" s="109">
        <f>SUM('1a SFY 25-26 Q3 CF-CW Recert'!L:L)</f>
        <v>21475</v>
      </c>
      <c r="H5" s="46"/>
      <c r="I5" s="240"/>
      <c r="J5" s="232"/>
      <c r="K5" s="109">
        <f>SUM('1b SFY 25-26 Q3 CF Restaurant'!L:L)</f>
        <v>5598</v>
      </c>
      <c r="L5" s="46"/>
      <c r="M5" s="240"/>
      <c r="N5" s="232"/>
      <c r="O5" s="109">
        <f>SUM('1d SFY 25-26 Q3 Wrk Reg CF Disq'!L:L)</f>
        <v>0</v>
      </c>
      <c r="P5" s="46"/>
      <c r="Q5" s="232"/>
      <c r="R5" s="232"/>
      <c r="S5" s="109">
        <f>SUM('2a SFY 25-26 Q3 CalSAWS'!X:X)</f>
        <v>2477305</v>
      </c>
      <c r="T5" s="109">
        <f>SUM('2a SFY 25-26 Q3 CalSAWS'!Y:Y)</f>
        <v>26343</v>
      </c>
      <c r="U5" s="109">
        <f>SUM('2a SFY 25-26 Q3 CalSAWS'!Z:Z)</f>
        <v>506613</v>
      </c>
      <c r="V5" s="45">
        <f>SUM(S5:U5)</f>
        <v>3010261</v>
      </c>
      <c r="W5" s="200"/>
      <c r="X5" s="232"/>
      <c r="Y5" s="232"/>
      <c r="Z5" s="45">
        <f>SUM('2b SFY 2425 Q3 Adj-Late CalSAWS'!X:X)</f>
        <v>0</v>
      </c>
      <c r="AA5" s="45">
        <f>SUM('2b SFY 2425 Q3 Adj-Late CalSAWS'!Y:Y)</f>
        <v>0</v>
      </c>
      <c r="AB5" s="45">
        <f>SUM('2b SFY 2425 Q3 Adj-Late CalSAWS'!Z:Z)</f>
        <v>0</v>
      </c>
      <c r="AC5" s="45">
        <f t="shared" ref="AC5:AC6" si="2">SUM(Z5:AB5)</f>
        <v>0</v>
      </c>
      <c r="AD5" s="200"/>
      <c r="AE5" s="44">
        <f>SUM(C5,O5,G5,K5,S5,Z5)</f>
        <v>2504378</v>
      </c>
      <c r="AF5" s="44">
        <f>SUM(T5,AA5)</f>
        <v>26343</v>
      </c>
      <c r="AG5" s="44">
        <f>SUM(U5,AB5)</f>
        <v>506613</v>
      </c>
      <c r="AH5" s="48">
        <f t="shared" si="1"/>
        <v>3037334</v>
      </c>
      <c r="AI5" s="58">
        <f>SUM(C5+O5+G5+K5+V5+AC5)-AH5</f>
        <v>0</v>
      </c>
      <c r="AM5" s="36"/>
      <c r="AN5" s="36"/>
      <c r="AO5" s="36"/>
      <c r="AP5" s="36"/>
    </row>
    <row r="6" spans="1:43" x14ac:dyDescent="0.25">
      <c r="A6" s="35" t="s">
        <v>16</v>
      </c>
      <c r="B6" s="51">
        <f>'3a 58C 23-24 Persons Count'!T3</f>
        <v>2.9899999999999999E-2</v>
      </c>
      <c r="C6" s="52">
        <f>ROUND(B6*C$5,0)</f>
        <v>0</v>
      </c>
      <c r="D6" s="36"/>
      <c r="E6" s="110" t="s">
        <v>16</v>
      </c>
      <c r="F6" s="111">
        <f>'3a 58C 23-24 Persons Count'!T3</f>
        <v>2.9899999999999999E-2</v>
      </c>
      <c r="G6" s="112">
        <f t="shared" ref="G6:G45" si="3">ROUND(F6*G$5,0)</f>
        <v>642</v>
      </c>
      <c r="H6" s="36"/>
      <c r="I6" s="110" t="s">
        <v>16</v>
      </c>
      <c r="J6" s="111">
        <f>'3a 58C 23-24 Persons Count'!T3</f>
        <v>2.9899999999999999E-2</v>
      </c>
      <c r="K6" s="112">
        <f t="shared" ref="K6:K37" si="4">ROUND(J6*K$5,0)</f>
        <v>167</v>
      </c>
      <c r="L6" s="36"/>
      <c r="M6" s="110" t="s">
        <v>16</v>
      </c>
      <c r="N6" s="111">
        <f>'3a 58C 23-24 Persons Count'!T3</f>
        <v>2.9899999999999999E-2</v>
      </c>
      <c r="O6" s="112">
        <f t="shared" ref="O6:O49" si="5">ROUND(N6*O$5,0)</f>
        <v>0</v>
      </c>
      <c r="P6" s="36"/>
      <c r="Q6" s="35" t="s">
        <v>16</v>
      </c>
      <c r="R6" s="118">
        <f>'3a 58C 23-24 Persons Count'!R3</f>
        <v>3.1300000000000001E-2</v>
      </c>
      <c r="S6" s="52">
        <f>ROUND($S$5*R6,0)</f>
        <v>77540</v>
      </c>
      <c r="T6" s="52">
        <f>ROUND($T$5*R6,0)</f>
        <v>825</v>
      </c>
      <c r="U6" s="52">
        <f t="shared" ref="U6:U56" si="6">ROUND($U$5*R6,0)</f>
        <v>15857</v>
      </c>
      <c r="V6" s="12">
        <f t="shared" ref="V6:V63" si="7">SUM(S6:U6)</f>
        <v>94222</v>
      </c>
      <c r="W6" s="190"/>
      <c r="X6" s="35" t="s">
        <v>16</v>
      </c>
      <c r="Y6" s="51">
        <f>'3a 58C 23-24 Persons Count'!R3</f>
        <v>3.1300000000000001E-2</v>
      </c>
      <c r="Z6" s="52">
        <f>ROUND(Z$5*Y6,0)</f>
        <v>0</v>
      </c>
      <c r="AA6" s="52">
        <f>ROUND(AA$5*Y6,0)</f>
        <v>0</v>
      </c>
      <c r="AB6" s="52">
        <f>ROUND(AB$5*Y6,0)</f>
        <v>0</v>
      </c>
      <c r="AC6" s="12">
        <f t="shared" si="2"/>
        <v>0</v>
      </c>
      <c r="AD6" s="190"/>
      <c r="AE6" s="44">
        <f t="shared" ref="AE6:AE63" si="8">SUM(C6,O6,G6,K6,S6,Z6)</f>
        <v>78349</v>
      </c>
      <c r="AF6" s="44">
        <f t="shared" ref="AF6:AF37" si="9">SUM(T6,AA6)</f>
        <v>825</v>
      </c>
      <c r="AG6" s="44">
        <f t="shared" ref="AG6:AG37" si="10">SUM(U6,AB6)</f>
        <v>15857</v>
      </c>
      <c r="AH6" s="48">
        <f t="shared" ref="AH6:AH38" si="11">SUM(AE6:AG6)</f>
        <v>95031</v>
      </c>
      <c r="AI6" s="58">
        <f t="shared" ref="AI6:AI64" si="12">SUM(C6+O6+G6+K6+V6+AC6)-AH6</f>
        <v>0</v>
      </c>
      <c r="AQ6" s="36"/>
    </row>
    <row r="7" spans="1:43" x14ac:dyDescent="0.25">
      <c r="A7" s="35" t="s">
        <v>17</v>
      </c>
      <c r="B7" s="51">
        <f>'3a 58C 23-24 Persons Count'!T4</f>
        <v>0</v>
      </c>
      <c r="C7" s="52">
        <f t="shared" ref="C7:C63" si="13">ROUND(B7*C$5,0)</f>
        <v>0</v>
      </c>
      <c r="D7" s="36"/>
      <c r="E7" s="110" t="s">
        <v>17</v>
      </c>
      <c r="F7" s="111">
        <f>'3a 58C 23-24 Persons Count'!T4</f>
        <v>0</v>
      </c>
      <c r="G7" s="112">
        <f t="shared" si="3"/>
        <v>0</v>
      </c>
      <c r="H7" s="36"/>
      <c r="I7" s="110" t="s">
        <v>17</v>
      </c>
      <c r="J7" s="111">
        <f>'3a 58C 23-24 Persons Count'!T4</f>
        <v>0</v>
      </c>
      <c r="K7" s="112">
        <f t="shared" si="4"/>
        <v>0</v>
      </c>
      <c r="L7" s="36"/>
      <c r="M7" s="110" t="s">
        <v>17</v>
      </c>
      <c r="N7" s="111">
        <f>'3a 58C 23-24 Persons Count'!T4</f>
        <v>0</v>
      </c>
      <c r="O7" s="112">
        <f t="shared" si="5"/>
        <v>0</v>
      </c>
      <c r="P7" s="36"/>
      <c r="Q7" s="35" t="s">
        <v>17</v>
      </c>
      <c r="R7" s="118">
        <f>'3a 58C 23-24 Persons Count'!R4</f>
        <v>0</v>
      </c>
      <c r="S7" s="52">
        <f t="shared" ref="S7:S63" si="14">ROUND($S$5*R7,0)</f>
        <v>0</v>
      </c>
      <c r="T7" s="52">
        <f t="shared" ref="T7:T39" si="15">ROUND($T$5*R7,0)</f>
        <v>0</v>
      </c>
      <c r="U7" s="52">
        <f t="shared" si="6"/>
        <v>0</v>
      </c>
      <c r="V7" s="12">
        <f t="shared" si="7"/>
        <v>0</v>
      </c>
      <c r="W7" s="190"/>
      <c r="X7" s="35" t="s">
        <v>17</v>
      </c>
      <c r="Y7" s="51">
        <f>'3a 58C 23-24 Persons Count'!R4</f>
        <v>0</v>
      </c>
      <c r="Z7" s="52">
        <f t="shared" ref="Z7" si="16">ROUND(Z$5*Y7,0)</f>
        <v>0</v>
      </c>
      <c r="AA7" s="52">
        <f>ROUND(AA$5*Y7,0)</f>
        <v>0</v>
      </c>
      <c r="AB7" s="52">
        <f>ROUND(AB$5*Y7,0)</f>
        <v>0</v>
      </c>
      <c r="AC7" s="12">
        <f t="shared" ref="AC7:AC33" si="17">SUM(Z7:AB7)</f>
        <v>0</v>
      </c>
      <c r="AD7" s="190"/>
      <c r="AE7" s="44">
        <f t="shared" si="8"/>
        <v>0</v>
      </c>
      <c r="AF7" s="44">
        <f t="shared" si="9"/>
        <v>0</v>
      </c>
      <c r="AG7" s="44">
        <f t="shared" si="10"/>
        <v>0</v>
      </c>
      <c r="AH7" s="48">
        <f t="shared" si="11"/>
        <v>0</v>
      </c>
      <c r="AI7" s="58">
        <f t="shared" si="12"/>
        <v>0</v>
      </c>
      <c r="AQ7" s="188"/>
    </row>
    <row r="8" spans="1:43" x14ac:dyDescent="0.25">
      <c r="A8" s="35" t="s">
        <v>18</v>
      </c>
      <c r="B8" s="51">
        <f>'3a 58C 23-24 Persons Count'!T5</f>
        <v>8.0000000000000004E-4</v>
      </c>
      <c r="C8" s="52">
        <f t="shared" si="13"/>
        <v>0</v>
      </c>
      <c r="D8" s="36"/>
      <c r="E8" s="110" t="s">
        <v>18</v>
      </c>
      <c r="F8" s="111">
        <f>'3a 58C 23-24 Persons Count'!T5</f>
        <v>8.0000000000000004E-4</v>
      </c>
      <c r="G8" s="112">
        <f t="shared" si="3"/>
        <v>17</v>
      </c>
      <c r="H8" s="36"/>
      <c r="I8" s="110" t="s">
        <v>18</v>
      </c>
      <c r="J8" s="111">
        <f>'3a 58C 23-24 Persons Count'!T5</f>
        <v>8.0000000000000004E-4</v>
      </c>
      <c r="K8" s="112">
        <f t="shared" si="4"/>
        <v>4</v>
      </c>
      <c r="L8" s="36"/>
      <c r="M8" s="110" t="s">
        <v>18</v>
      </c>
      <c r="N8" s="111">
        <f>'3a 58C 23-24 Persons Count'!T5</f>
        <v>8.0000000000000004E-4</v>
      </c>
      <c r="O8" s="112">
        <f t="shared" si="5"/>
        <v>0</v>
      </c>
      <c r="P8" s="36"/>
      <c r="Q8" s="35" t="s">
        <v>18</v>
      </c>
      <c r="R8" s="118">
        <f>'3a 58C 23-24 Persons Count'!R5</f>
        <v>6.9999999999999999E-4</v>
      </c>
      <c r="S8" s="52">
        <f t="shared" si="14"/>
        <v>1734</v>
      </c>
      <c r="T8" s="52">
        <f t="shared" si="15"/>
        <v>18</v>
      </c>
      <c r="U8" s="52">
        <f t="shared" si="6"/>
        <v>355</v>
      </c>
      <c r="V8" s="53">
        <f t="shared" si="7"/>
        <v>2107</v>
      </c>
      <c r="W8" s="190"/>
      <c r="X8" s="35" t="s">
        <v>18</v>
      </c>
      <c r="Y8" s="51">
        <f>'3a 58C 23-24 Persons Count'!R5</f>
        <v>6.9999999999999999E-4</v>
      </c>
      <c r="Z8" s="52">
        <f t="shared" ref="Z8" si="18">ROUND(Z$5*Y8,0)</f>
        <v>0</v>
      </c>
      <c r="AA8" s="52">
        <f t="shared" ref="AA8:AA23" si="19">ROUND(AA$5*Y8,0)</f>
        <v>0</v>
      </c>
      <c r="AB8" s="52">
        <f>ROUND(AB$5*Y8,0)</f>
        <v>0</v>
      </c>
      <c r="AC8" s="12">
        <f t="shared" si="17"/>
        <v>0</v>
      </c>
      <c r="AD8" s="190"/>
      <c r="AE8" s="44">
        <f t="shared" si="8"/>
        <v>1755</v>
      </c>
      <c r="AF8" s="44">
        <f t="shared" si="9"/>
        <v>18</v>
      </c>
      <c r="AG8" s="44">
        <f t="shared" si="10"/>
        <v>355</v>
      </c>
      <c r="AH8" s="48">
        <f t="shared" si="11"/>
        <v>2128</v>
      </c>
      <c r="AI8" s="58">
        <f t="shared" si="12"/>
        <v>0</v>
      </c>
      <c r="AQ8" s="188"/>
    </row>
    <row r="9" spans="1:43" x14ac:dyDescent="0.25">
      <c r="A9" s="35" t="s">
        <v>19</v>
      </c>
      <c r="B9" s="51">
        <f>'3a 58C 23-24 Persons Count'!T6</f>
        <v>7.6E-3</v>
      </c>
      <c r="C9" s="52">
        <f t="shared" si="13"/>
        <v>0</v>
      </c>
      <c r="D9" s="36"/>
      <c r="E9" s="110" t="s">
        <v>19</v>
      </c>
      <c r="F9" s="111">
        <f>'3a 58C 23-24 Persons Count'!T6</f>
        <v>7.6E-3</v>
      </c>
      <c r="G9" s="112">
        <f t="shared" si="3"/>
        <v>163</v>
      </c>
      <c r="H9" s="36"/>
      <c r="I9" s="110" t="s">
        <v>19</v>
      </c>
      <c r="J9" s="111">
        <f>'3a 58C 23-24 Persons Count'!T6</f>
        <v>7.6E-3</v>
      </c>
      <c r="K9" s="112">
        <f t="shared" si="4"/>
        <v>43</v>
      </c>
      <c r="L9" s="36"/>
      <c r="M9" s="110" t="s">
        <v>19</v>
      </c>
      <c r="N9" s="111">
        <f>'3a 58C 23-24 Persons Count'!T6</f>
        <v>7.6E-3</v>
      </c>
      <c r="O9" s="112">
        <f t="shared" si="5"/>
        <v>0</v>
      </c>
      <c r="P9" s="36"/>
      <c r="Q9" s="35" t="s">
        <v>19</v>
      </c>
      <c r="R9" s="118">
        <f>'3a 58C 23-24 Persons Count'!R6</f>
        <v>6.1000000000000004E-3</v>
      </c>
      <c r="S9" s="52">
        <f t="shared" si="14"/>
        <v>15112</v>
      </c>
      <c r="T9" s="52">
        <f t="shared" si="15"/>
        <v>161</v>
      </c>
      <c r="U9" s="52">
        <f t="shared" si="6"/>
        <v>3090</v>
      </c>
      <c r="V9" s="53">
        <f>SUM(S9:U9)</f>
        <v>18363</v>
      </c>
      <c r="W9" s="190"/>
      <c r="X9" s="35" t="s">
        <v>19</v>
      </c>
      <c r="Y9" s="51">
        <f>'3a 58C 23-24 Persons Count'!R6</f>
        <v>6.1000000000000004E-3</v>
      </c>
      <c r="Z9" s="52">
        <f t="shared" ref="Z9" si="20">ROUND(Z$5*Y9,0)</f>
        <v>0</v>
      </c>
      <c r="AA9" s="52">
        <f t="shared" si="19"/>
        <v>0</v>
      </c>
      <c r="AB9" s="52">
        <f t="shared" ref="AB9:AB62" si="21">ROUND(AB$5*Y9,0)</f>
        <v>0</v>
      </c>
      <c r="AC9" s="12">
        <f t="shared" si="17"/>
        <v>0</v>
      </c>
      <c r="AD9" s="190"/>
      <c r="AE9" s="44">
        <f t="shared" si="8"/>
        <v>15318</v>
      </c>
      <c r="AF9" s="44">
        <f t="shared" si="9"/>
        <v>161</v>
      </c>
      <c r="AG9" s="44">
        <f t="shared" si="10"/>
        <v>3090</v>
      </c>
      <c r="AH9" s="48">
        <f t="shared" si="11"/>
        <v>18569</v>
      </c>
      <c r="AI9" s="58">
        <f t="shared" si="12"/>
        <v>0</v>
      </c>
      <c r="AQ9" s="188"/>
    </row>
    <row r="10" spans="1:43" x14ac:dyDescent="0.25">
      <c r="A10" s="35" t="s">
        <v>21</v>
      </c>
      <c r="B10" s="51">
        <f>'3a 58C 23-24 Persons Count'!T7</f>
        <v>1.1999999999999999E-3</v>
      </c>
      <c r="C10" s="52">
        <f t="shared" si="13"/>
        <v>0</v>
      </c>
      <c r="D10" s="36"/>
      <c r="E10" s="110" t="s">
        <v>21</v>
      </c>
      <c r="F10" s="111">
        <f>'3a 58C 23-24 Persons Count'!T7</f>
        <v>1.1999999999999999E-3</v>
      </c>
      <c r="G10" s="112">
        <f t="shared" si="3"/>
        <v>26</v>
      </c>
      <c r="H10" s="36"/>
      <c r="I10" s="110" t="s">
        <v>21</v>
      </c>
      <c r="J10" s="111">
        <f>'3a 58C 23-24 Persons Count'!T7</f>
        <v>1.1999999999999999E-3</v>
      </c>
      <c r="K10" s="112">
        <f t="shared" si="4"/>
        <v>7</v>
      </c>
      <c r="L10" s="36"/>
      <c r="M10" s="110" t="s">
        <v>21</v>
      </c>
      <c r="N10" s="111">
        <f>'3a 58C 23-24 Persons Count'!T7</f>
        <v>1.1999999999999999E-3</v>
      </c>
      <c r="O10" s="112">
        <f t="shared" si="5"/>
        <v>0</v>
      </c>
      <c r="P10" s="36"/>
      <c r="Q10" s="35" t="s">
        <v>21</v>
      </c>
      <c r="R10" s="118">
        <f>'3a 58C 23-24 Persons Count'!R7</f>
        <v>1E-3</v>
      </c>
      <c r="S10" s="52">
        <f t="shared" si="14"/>
        <v>2477</v>
      </c>
      <c r="T10" s="52">
        <f t="shared" si="15"/>
        <v>26</v>
      </c>
      <c r="U10" s="52">
        <f t="shared" si="6"/>
        <v>507</v>
      </c>
      <c r="V10" s="53">
        <f t="shared" si="7"/>
        <v>3010</v>
      </c>
      <c r="W10" s="190"/>
      <c r="X10" s="35" t="s">
        <v>21</v>
      </c>
      <c r="Y10" s="51">
        <f>'3a 58C 23-24 Persons Count'!R7</f>
        <v>1E-3</v>
      </c>
      <c r="Z10" s="52">
        <f t="shared" ref="Z10" si="22">ROUND(Z$5*Y10,0)</f>
        <v>0</v>
      </c>
      <c r="AA10" s="52">
        <f t="shared" si="19"/>
        <v>0</v>
      </c>
      <c r="AB10" s="52">
        <f t="shared" si="21"/>
        <v>0</v>
      </c>
      <c r="AC10" s="12">
        <f t="shared" si="17"/>
        <v>0</v>
      </c>
      <c r="AD10" s="190"/>
      <c r="AE10" s="44">
        <f t="shared" si="8"/>
        <v>2510</v>
      </c>
      <c r="AF10" s="44">
        <f t="shared" si="9"/>
        <v>26</v>
      </c>
      <c r="AG10" s="44">
        <f t="shared" si="10"/>
        <v>507</v>
      </c>
      <c r="AH10" s="48">
        <f t="shared" si="11"/>
        <v>3043</v>
      </c>
      <c r="AI10" s="58">
        <f t="shared" si="12"/>
        <v>0</v>
      </c>
      <c r="AQ10" s="188"/>
    </row>
    <row r="11" spans="1:43" x14ac:dyDescent="0.25">
      <c r="A11" s="35" t="s">
        <v>22</v>
      </c>
      <c r="B11" s="51">
        <f>'3a 58C 23-24 Persons Count'!T8</f>
        <v>5.0000000000000001E-4</v>
      </c>
      <c r="C11" s="52">
        <f t="shared" si="13"/>
        <v>0</v>
      </c>
      <c r="D11" s="36"/>
      <c r="E11" s="110" t="s">
        <v>22</v>
      </c>
      <c r="F11" s="111">
        <f>'3a 58C 23-24 Persons Count'!T8</f>
        <v>5.0000000000000001E-4</v>
      </c>
      <c r="G11" s="112">
        <f t="shared" si="3"/>
        <v>11</v>
      </c>
      <c r="H11" s="36"/>
      <c r="I11" s="110" t="s">
        <v>22</v>
      </c>
      <c r="J11" s="111">
        <f>'3a 58C 23-24 Persons Count'!T8</f>
        <v>5.0000000000000001E-4</v>
      </c>
      <c r="K11" s="112">
        <f t="shared" si="4"/>
        <v>3</v>
      </c>
      <c r="L11" s="36"/>
      <c r="M11" s="110" t="s">
        <v>22</v>
      </c>
      <c r="N11" s="111">
        <f>'3a 58C 23-24 Persons Count'!T8</f>
        <v>5.0000000000000001E-4</v>
      </c>
      <c r="O11" s="112">
        <f t="shared" si="5"/>
        <v>0</v>
      </c>
      <c r="P11" s="36"/>
      <c r="Q11" s="35" t="s">
        <v>22</v>
      </c>
      <c r="R11" s="118">
        <f>'3a 58C 23-24 Persons Count'!R8</f>
        <v>6.9999999999999999E-4</v>
      </c>
      <c r="S11" s="52">
        <f t="shared" si="14"/>
        <v>1734</v>
      </c>
      <c r="T11" s="52">
        <f t="shared" si="15"/>
        <v>18</v>
      </c>
      <c r="U11" s="52">
        <f t="shared" si="6"/>
        <v>355</v>
      </c>
      <c r="V11" s="53">
        <f t="shared" si="7"/>
        <v>2107</v>
      </c>
      <c r="W11" s="190"/>
      <c r="X11" s="35" t="s">
        <v>22</v>
      </c>
      <c r="Y11" s="51">
        <f>'3a 58C 23-24 Persons Count'!R8</f>
        <v>6.9999999999999999E-4</v>
      </c>
      <c r="Z11" s="52">
        <f t="shared" ref="Z11:Z12" si="23">ROUND(Z$5*Y11,0)</f>
        <v>0</v>
      </c>
      <c r="AA11" s="52">
        <f t="shared" si="19"/>
        <v>0</v>
      </c>
      <c r="AB11" s="52">
        <f t="shared" si="21"/>
        <v>0</v>
      </c>
      <c r="AC11" s="12">
        <f t="shared" si="17"/>
        <v>0</v>
      </c>
      <c r="AD11" s="190"/>
      <c r="AE11" s="44">
        <f t="shared" si="8"/>
        <v>1748</v>
      </c>
      <c r="AF11" s="44">
        <f t="shared" si="9"/>
        <v>18</v>
      </c>
      <c r="AG11" s="44">
        <f t="shared" si="10"/>
        <v>355</v>
      </c>
      <c r="AH11" s="48">
        <f t="shared" si="11"/>
        <v>2121</v>
      </c>
      <c r="AI11" s="58">
        <f t="shared" si="12"/>
        <v>0</v>
      </c>
      <c r="AQ11" s="188"/>
    </row>
    <row r="12" spans="1:43" x14ac:dyDescent="0.25">
      <c r="A12" s="35" t="s">
        <v>23</v>
      </c>
      <c r="B12" s="51">
        <f>'3a 58C 23-24 Persons Count'!T9</f>
        <v>1.8800000000000001E-2</v>
      </c>
      <c r="C12" s="52">
        <f t="shared" si="13"/>
        <v>0</v>
      </c>
      <c r="D12" s="36"/>
      <c r="E12" s="110" t="s">
        <v>23</v>
      </c>
      <c r="F12" s="111">
        <f>'3a 58C 23-24 Persons Count'!T9</f>
        <v>1.8800000000000001E-2</v>
      </c>
      <c r="G12" s="112">
        <f t="shared" si="3"/>
        <v>404</v>
      </c>
      <c r="H12" s="36"/>
      <c r="I12" s="110" t="s">
        <v>23</v>
      </c>
      <c r="J12" s="111">
        <f>'3a 58C 23-24 Persons Count'!T9</f>
        <v>1.8800000000000001E-2</v>
      </c>
      <c r="K12" s="112">
        <f t="shared" si="4"/>
        <v>105</v>
      </c>
      <c r="L12" s="36"/>
      <c r="M12" s="110" t="s">
        <v>23</v>
      </c>
      <c r="N12" s="111">
        <f>'3a 58C 23-24 Persons Count'!T9</f>
        <v>1.8800000000000001E-2</v>
      </c>
      <c r="O12" s="112">
        <f t="shared" si="5"/>
        <v>0</v>
      </c>
      <c r="P12" s="36"/>
      <c r="Q12" s="35" t="s">
        <v>23</v>
      </c>
      <c r="R12" s="118">
        <f>'3a 58C 23-24 Persons Count'!R9</f>
        <v>2.0400000000000001E-2</v>
      </c>
      <c r="S12" s="52">
        <f t="shared" si="14"/>
        <v>50537</v>
      </c>
      <c r="T12" s="52">
        <f t="shared" si="15"/>
        <v>537</v>
      </c>
      <c r="U12" s="52">
        <f t="shared" si="6"/>
        <v>10335</v>
      </c>
      <c r="V12" s="53">
        <f t="shared" si="7"/>
        <v>61409</v>
      </c>
      <c r="W12" s="190"/>
      <c r="X12" s="35" t="s">
        <v>23</v>
      </c>
      <c r="Y12" s="51">
        <f>'3a 58C 23-24 Persons Count'!R9</f>
        <v>2.0400000000000001E-2</v>
      </c>
      <c r="Z12" s="52">
        <f t="shared" si="23"/>
        <v>0</v>
      </c>
      <c r="AA12" s="52">
        <f t="shared" si="19"/>
        <v>0</v>
      </c>
      <c r="AB12" s="52">
        <f t="shared" si="21"/>
        <v>0</v>
      </c>
      <c r="AC12" s="12">
        <f t="shared" si="17"/>
        <v>0</v>
      </c>
      <c r="AD12" s="190"/>
      <c r="AE12" s="44">
        <f t="shared" si="8"/>
        <v>51046</v>
      </c>
      <c r="AF12" s="44">
        <f t="shared" si="9"/>
        <v>537</v>
      </c>
      <c r="AG12" s="44">
        <f t="shared" si="10"/>
        <v>10335</v>
      </c>
      <c r="AH12" s="48">
        <f t="shared" si="11"/>
        <v>61918</v>
      </c>
      <c r="AI12" s="58">
        <f t="shared" si="12"/>
        <v>0</v>
      </c>
      <c r="AQ12" s="188"/>
    </row>
    <row r="13" spans="1:43" x14ac:dyDescent="0.25">
      <c r="A13" s="35" t="s">
        <v>24</v>
      </c>
      <c r="B13" s="51">
        <f>'3a 58C 23-24 Persons Count'!T10</f>
        <v>1.1999999999999999E-3</v>
      </c>
      <c r="C13" s="52">
        <f t="shared" si="13"/>
        <v>0</v>
      </c>
      <c r="D13" s="36"/>
      <c r="E13" s="110" t="s">
        <v>24</v>
      </c>
      <c r="F13" s="111">
        <f>'3a 58C 23-24 Persons Count'!T10</f>
        <v>1.1999999999999999E-3</v>
      </c>
      <c r="G13" s="112">
        <f t="shared" si="3"/>
        <v>26</v>
      </c>
      <c r="H13" s="36"/>
      <c r="I13" s="110" t="s">
        <v>24</v>
      </c>
      <c r="J13" s="111">
        <f>'3a 58C 23-24 Persons Count'!T10</f>
        <v>1.1999999999999999E-3</v>
      </c>
      <c r="K13" s="112">
        <f t="shared" si="4"/>
        <v>7</v>
      </c>
      <c r="L13" s="36"/>
      <c r="M13" s="110" t="s">
        <v>24</v>
      </c>
      <c r="N13" s="111">
        <f>'3a 58C 23-24 Persons Count'!T10</f>
        <v>1.1999999999999999E-3</v>
      </c>
      <c r="O13" s="112">
        <f t="shared" si="5"/>
        <v>0</v>
      </c>
      <c r="P13" s="36"/>
      <c r="Q13" s="35" t="s">
        <v>24</v>
      </c>
      <c r="R13" s="118">
        <f>'3a 58C 23-24 Persons Count'!R10</f>
        <v>8.9999999999999998E-4</v>
      </c>
      <c r="S13" s="52">
        <f t="shared" si="14"/>
        <v>2230</v>
      </c>
      <c r="T13" s="52">
        <f t="shared" si="15"/>
        <v>24</v>
      </c>
      <c r="U13" s="52">
        <f t="shared" si="6"/>
        <v>456</v>
      </c>
      <c r="V13" s="53">
        <f t="shared" si="7"/>
        <v>2710</v>
      </c>
      <c r="W13" s="190"/>
      <c r="X13" s="35" t="s">
        <v>24</v>
      </c>
      <c r="Y13" s="51">
        <f>'3a 58C 23-24 Persons Count'!R10</f>
        <v>8.9999999999999998E-4</v>
      </c>
      <c r="Z13" s="52">
        <f t="shared" ref="Z13" si="24">ROUND(Z$5*Y13,0)</f>
        <v>0</v>
      </c>
      <c r="AA13" s="52">
        <f t="shared" si="19"/>
        <v>0</v>
      </c>
      <c r="AB13" s="52">
        <f t="shared" si="21"/>
        <v>0</v>
      </c>
      <c r="AC13" s="12">
        <f t="shared" si="17"/>
        <v>0</v>
      </c>
      <c r="AD13" s="190"/>
      <c r="AE13" s="44">
        <f t="shared" si="8"/>
        <v>2263</v>
      </c>
      <c r="AF13" s="44">
        <f t="shared" si="9"/>
        <v>24</v>
      </c>
      <c r="AG13" s="44">
        <f t="shared" si="10"/>
        <v>456</v>
      </c>
      <c r="AH13" s="48">
        <f t="shared" si="11"/>
        <v>2743</v>
      </c>
      <c r="AI13" s="58">
        <f t="shared" si="12"/>
        <v>0</v>
      </c>
      <c r="AQ13" s="188"/>
    </row>
    <row r="14" spans="1:43" x14ac:dyDescent="0.25">
      <c r="A14" s="35" t="s">
        <v>25</v>
      </c>
      <c r="B14" s="51">
        <f>'3a 58C 23-24 Persons Count'!T11</f>
        <v>2.7000000000000001E-3</v>
      </c>
      <c r="C14" s="52">
        <f t="shared" si="13"/>
        <v>0</v>
      </c>
      <c r="D14" s="36"/>
      <c r="E14" s="110" t="s">
        <v>25</v>
      </c>
      <c r="F14" s="111">
        <f>'3a 58C 23-24 Persons Count'!T11</f>
        <v>2.7000000000000001E-3</v>
      </c>
      <c r="G14" s="112">
        <f t="shared" si="3"/>
        <v>58</v>
      </c>
      <c r="H14" s="36"/>
      <c r="I14" s="110" t="s">
        <v>25</v>
      </c>
      <c r="J14" s="111">
        <f>'3a 58C 23-24 Persons Count'!T11</f>
        <v>2.7000000000000001E-3</v>
      </c>
      <c r="K14" s="112">
        <f t="shared" si="4"/>
        <v>15</v>
      </c>
      <c r="L14" s="36"/>
      <c r="M14" s="110" t="s">
        <v>25</v>
      </c>
      <c r="N14" s="111">
        <f>'3a 58C 23-24 Persons Count'!T11</f>
        <v>2.7000000000000001E-3</v>
      </c>
      <c r="O14" s="112">
        <f t="shared" si="5"/>
        <v>0</v>
      </c>
      <c r="P14" s="36"/>
      <c r="Q14" s="35" t="s">
        <v>25</v>
      </c>
      <c r="R14" s="118">
        <f>'3a 58C 23-24 Persons Count'!R11</f>
        <v>2.8E-3</v>
      </c>
      <c r="S14" s="52">
        <f t="shared" si="14"/>
        <v>6936</v>
      </c>
      <c r="T14" s="52">
        <f t="shared" si="15"/>
        <v>74</v>
      </c>
      <c r="U14" s="52">
        <f t="shared" si="6"/>
        <v>1419</v>
      </c>
      <c r="V14" s="53">
        <f t="shared" si="7"/>
        <v>8429</v>
      </c>
      <c r="W14" s="190"/>
      <c r="X14" s="35" t="s">
        <v>25</v>
      </c>
      <c r="Y14" s="51">
        <f>'3a 58C 23-24 Persons Count'!R11</f>
        <v>2.8E-3</v>
      </c>
      <c r="Z14" s="52">
        <f t="shared" ref="Z14" si="25">ROUND(Z$5*Y14,0)</f>
        <v>0</v>
      </c>
      <c r="AA14" s="52">
        <f t="shared" si="19"/>
        <v>0</v>
      </c>
      <c r="AB14" s="52">
        <f t="shared" si="21"/>
        <v>0</v>
      </c>
      <c r="AC14" s="12">
        <f t="shared" si="17"/>
        <v>0</v>
      </c>
      <c r="AD14" s="190"/>
      <c r="AE14" s="44">
        <f t="shared" si="8"/>
        <v>7009</v>
      </c>
      <c r="AF14" s="44">
        <f t="shared" si="9"/>
        <v>74</v>
      </c>
      <c r="AG14" s="44">
        <f t="shared" si="10"/>
        <v>1419</v>
      </c>
      <c r="AH14" s="48">
        <f t="shared" si="11"/>
        <v>8502</v>
      </c>
      <c r="AI14" s="58">
        <f t="shared" si="12"/>
        <v>0</v>
      </c>
      <c r="AQ14" s="188"/>
    </row>
    <row r="15" spans="1:43" x14ac:dyDescent="0.25">
      <c r="A15" s="35" t="s">
        <v>26</v>
      </c>
      <c r="B15" s="51">
        <f>'3a 58C 23-24 Persons Count'!T12</f>
        <v>4.4600000000000001E-2</v>
      </c>
      <c r="C15" s="52">
        <f t="shared" si="13"/>
        <v>0</v>
      </c>
      <c r="D15" s="36"/>
      <c r="E15" s="110" t="s">
        <v>26</v>
      </c>
      <c r="F15" s="111">
        <f>'3a 58C 23-24 Persons Count'!T12</f>
        <v>4.4600000000000001E-2</v>
      </c>
      <c r="G15" s="112">
        <f t="shared" si="3"/>
        <v>958</v>
      </c>
      <c r="H15" s="36"/>
      <c r="I15" s="110" t="s">
        <v>26</v>
      </c>
      <c r="J15" s="111">
        <f>'3a 58C 23-24 Persons Count'!T12</f>
        <v>4.4600000000000001E-2</v>
      </c>
      <c r="K15" s="112">
        <f t="shared" si="4"/>
        <v>250</v>
      </c>
      <c r="L15" s="36"/>
      <c r="M15" s="110" t="s">
        <v>26</v>
      </c>
      <c r="N15" s="111">
        <f>'3a 58C 23-24 Persons Count'!T12</f>
        <v>4.4600000000000001E-2</v>
      </c>
      <c r="O15" s="112">
        <f t="shared" si="5"/>
        <v>0</v>
      </c>
      <c r="P15" s="36"/>
      <c r="Q15" s="35" t="s">
        <v>26</v>
      </c>
      <c r="R15" s="118">
        <f>'3a 58C 23-24 Persons Count'!R12</f>
        <v>3.78E-2</v>
      </c>
      <c r="S15" s="52">
        <f t="shared" si="14"/>
        <v>93642</v>
      </c>
      <c r="T15" s="52">
        <f t="shared" si="15"/>
        <v>996</v>
      </c>
      <c r="U15" s="52">
        <f t="shared" si="6"/>
        <v>19150</v>
      </c>
      <c r="V15" s="53">
        <f t="shared" si="7"/>
        <v>113788</v>
      </c>
      <c r="W15" s="190"/>
      <c r="X15" s="35" t="s">
        <v>26</v>
      </c>
      <c r="Y15" s="51">
        <f>'3a 58C 23-24 Persons Count'!R12</f>
        <v>3.78E-2</v>
      </c>
      <c r="Z15" s="52">
        <f t="shared" ref="Z15" si="26">ROUND(Z$5*Y15,0)</f>
        <v>0</v>
      </c>
      <c r="AA15" s="52">
        <f t="shared" si="19"/>
        <v>0</v>
      </c>
      <c r="AB15" s="52">
        <f t="shared" si="21"/>
        <v>0</v>
      </c>
      <c r="AC15" s="12">
        <f t="shared" si="17"/>
        <v>0</v>
      </c>
      <c r="AD15" s="190"/>
      <c r="AE15" s="44">
        <f t="shared" si="8"/>
        <v>94850</v>
      </c>
      <c r="AF15" s="44">
        <f t="shared" si="9"/>
        <v>996</v>
      </c>
      <c r="AG15" s="44">
        <f t="shared" si="10"/>
        <v>19150</v>
      </c>
      <c r="AH15" s="48">
        <f t="shared" si="11"/>
        <v>114996</v>
      </c>
      <c r="AI15" s="58">
        <f t="shared" si="12"/>
        <v>0</v>
      </c>
      <c r="AQ15" s="188"/>
    </row>
    <row r="16" spans="1:43" x14ac:dyDescent="0.25">
      <c r="A16" s="35" t="s">
        <v>27</v>
      </c>
      <c r="B16" s="51">
        <f>'3a 58C 23-24 Persons Count'!T13</f>
        <v>8.0000000000000004E-4</v>
      </c>
      <c r="C16" s="52">
        <f t="shared" si="13"/>
        <v>0</v>
      </c>
      <c r="D16" s="36"/>
      <c r="E16" s="110" t="s">
        <v>27</v>
      </c>
      <c r="F16" s="111">
        <f>'3a 58C 23-24 Persons Count'!T13</f>
        <v>8.0000000000000004E-4</v>
      </c>
      <c r="G16" s="112">
        <f t="shared" si="3"/>
        <v>17</v>
      </c>
      <c r="H16" s="36"/>
      <c r="I16" s="110" t="s">
        <v>27</v>
      </c>
      <c r="J16" s="111">
        <f>'3a 58C 23-24 Persons Count'!T13</f>
        <v>8.0000000000000004E-4</v>
      </c>
      <c r="K16" s="112">
        <f t="shared" si="4"/>
        <v>4</v>
      </c>
      <c r="L16" s="36"/>
      <c r="M16" s="110" t="s">
        <v>27</v>
      </c>
      <c r="N16" s="111">
        <f>'3a 58C 23-24 Persons Count'!T13</f>
        <v>8.0000000000000004E-4</v>
      </c>
      <c r="O16" s="112">
        <f t="shared" si="5"/>
        <v>0</v>
      </c>
      <c r="P16" s="36"/>
      <c r="Q16" s="35" t="s">
        <v>27</v>
      </c>
      <c r="R16" s="118">
        <f>'3a 58C 23-24 Persons Count'!R13</f>
        <v>8.9999999999999998E-4</v>
      </c>
      <c r="S16" s="52">
        <f t="shared" si="14"/>
        <v>2230</v>
      </c>
      <c r="T16" s="52">
        <f t="shared" si="15"/>
        <v>24</v>
      </c>
      <c r="U16" s="52">
        <f t="shared" si="6"/>
        <v>456</v>
      </c>
      <c r="V16" s="53">
        <f t="shared" si="7"/>
        <v>2710</v>
      </c>
      <c r="W16" s="190"/>
      <c r="X16" s="35" t="s">
        <v>27</v>
      </c>
      <c r="Y16" s="51">
        <f>'3a 58C 23-24 Persons Count'!R13</f>
        <v>8.9999999999999998E-4</v>
      </c>
      <c r="Z16" s="52">
        <f t="shared" ref="Z16" si="27">ROUND(Z$5*Y16,0)</f>
        <v>0</v>
      </c>
      <c r="AA16" s="52">
        <f t="shared" si="19"/>
        <v>0</v>
      </c>
      <c r="AB16" s="52">
        <f t="shared" si="21"/>
        <v>0</v>
      </c>
      <c r="AC16" s="12">
        <f t="shared" si="17"/>
        <v>0</v>
      </c>
      <c r="AD16" s="190"/>
      <c r="AE16" s="44">
        <f t="shared" si="8"/>
        <v>2251</v>
      </c>
      <c r="AF16" s="44">
        <f t="shared" si="9"/>
        <v>24</v>
      </c>
      <c r="AG16" s="44">
        <f t="shared" si="10"/>
        <v>456</v>
      </c>
      <c r="AH16" s="48">
        <f t="shared" si="11"/>
        <v>2731</v>
      </c>
      <c r="AI16" s="58">
        <f t="shared" si="12"/>
        <v>0</v>
      </c>
      <c r="AQ16" s="188"/>
    </row>
    <row r="17" spans="1:43" x14ac:dyDescent="0.25">
      <c r="A17" s="35" t="s">
        <v>28</v>
      </c>
      <c r="B17" s="51">
        <f>'3a 58C 23-24 Persons Count'!T14</f>
        <v>5.4999999999999997E-3</v>
      </c>
      <c r="C17" s="52">
        <f t="shared" si="13"/>
        <v>0</v>
      </c>
      <c r="D17" s="36"/>
      <c r="E17" s="110" t="s">
        <v>28</v>
      </c>
      <c r="F17" s="111">
        <f>'3a 58C 23-24 Persons Count'!T14</f>
        <v>5.4999999999999997E-3</v>
      </c>
      <c r="G17" s="112">
        <f t="shared" si="3"/>
        <v>118</v>
      </c>
      <c r="H17" s="36"/>
      <c r="I17" s="110" t="s">
        <v>28</v>
      </c>
      <c r="J17" s="111">
        <f>'3a 58C 23-24 Persons Count'!T14</f>
        <v>5.4999999999999997E-3</v>
      </c>
      <c r="K17" s="112">
        <f t="shared" si="4"/>
        <v>31</v>
      </c>
      <c r="L17" s="36"/>
      <c r="M17" s="110" t="s">
        <v>28</v>
      </c>
      <c r="N17" s="111">
        <f>'3a 58C 23-24 Persons Count'!T14</f>
        <v>5.4999999999999997E-3</v>
      </c>
      <c r="O17" s="112">
        <f t="shared" si="5"/>
        <v>0</v>
      </c>
      <c r="P17" s="36"/>
      <c r="Q17" s="35" t="s">
        <v>28</v>
      </c>
      <c r="R17" s="118">
        <f>'3a 58C 23-24 Persons Count'!R14</f>
        <v>4.4000000000000003E-3</v>
      </c>
      <c r="S17" s="52">
        <f t="shared" si="14"/>
        <v>10900</v>
      </c>
      <c r="T17" s="52">
        <f t="shared" si="15"/>
        <v>116</v>
      </c>
      <c r="U17" s="52">
        <f t="shared" si="6"/>
        <v>2229</v>
      </c>
      <c r="V17" s="53">
        <f t="shared" si="7"/>
        <v>13245</v>
      </c>
      <c r="W17" s="190"/>
      <c r="X17" s="35" t="s">
        <v>28</v>
      </c>
      <c r="Y17" s="51">
        <f>'3a 58C 23-24 Persons Count'!R14</f>
        <v>4.4000000000000003E-3</v>
      </c>
      <c r="Z17" s="52">
        <f>ROUND(Z$5*Y17,0)</f>
        <v>0</v>
      </c>
      <c r="AA17" s="52">
        <f t="shared" si="19"/>
        <v>0</v>
      </c>
      <c r="AB17" s="52">
        <f t="shared" si="21"/>
        <v>0</v>
      </c>
      <c r="AC17" s="12">
        <f t="shared" si="17"/>
        <v>0</v>
      </c>
      <c r="AD17" s="190"/>
      <c r="AE17" s="44">
        <f t="shared" si="8"/>
        <v>11049</v>
      </c>
      <c r="AF17" s="44">
        <f t="shared" si="9"/>
        <v>116</v>
      </c>
      <c r="AG17" s="44">
        <f t="shared" si="10"/>
        <v>2229</v>
      </c>
      <c r="AH17" s="48">
        <f t="shared" si="11"/>
        <v>13394</v>
      </c>
      <c r="AI17" s="58">
        <f t="shared" si="12"/>
        <v>0</v>
      </c>
      <c r="AQ17" s="188"/>
    </row>
    <row r="18" spans="1:43" x14ac:dyDescent="0.25">
      <c r="A18" s="35" t="s">
        <v>29</v>
      </c>
      <c r="B18" s="51">
        <f>'3a 58C 23-24 Persons Count'!T15</f>
        <v>9.2999999999999992E-3</v>
      </c>
      <c r="C18" s="52">
        <f t="shared" si="13"/>
        <v>0</v>
      </c>
      <c r="D18" s="36"/>
      <c r="E18" s="110" t="s">
        <v>29</v>
      </c>
      <c r="F18" s="111">
        <f>'3a 58C 23-24 Persons Count'!T15</f>
        <v>9.2999999999999992E-3</v>
      </c>
      <c r="G18" s="112">
        <f t="shared" si="3"/>
        <v>200</v>
      </c>
      <c r="H18" s="36"/>
      <c r="I18" s="110" t="s">
        <v>29</v>
      </c>
      <c r="J18" s="111">
        <f>'3a 58C 23-24 Persons Count'!T15</f>
        <v>9.2999999999999992E-3</v>
      </c>
      <c r="K18" s="112">
        <f t="shared" si="4"/>
        <v>52</v>
      </c>
      <c r="L18" s="36"/>
      <c r="M18" s="110" t="s">
        <v>29</v>
      </c>
      <c r="N18" s="111">
        <f>'3a 58C 23-24 Persons Count'!T15</f>
        <v>9.2999999999999992E-3</v>
      </c>
      <c r="O18" s="112">
        <f t="shared" si="5"/>
        <v>0</v>
      </c>
      <c r="P18" s="36"/>
      <c r="Q18" s="35" t="s">
        <v>29</v>
      </c>
      <c r="R18" s="118">
        <f>'3a 58C 23-24 Persons Count'!R15</f>
        <v>7.6E-3</v>
      </c>
      <c r="S18" s="52">
        <f t="shared" si="14"/>
        <v>18828</v>
      </c>
      <c r="T18" s="52">
        <f t="shared" si="15"/>
        <v>200</v>
      </c>
      <c r="U18" s="52">
        <f t="shared" si="6"/>
        <v>3850</v>
      </c>
      <c r="V18" s="53">
        <f t="shared" si="7"/>
        <v>22878</v>
      </c>
      <c r="W18" s="190"/>
      <c r="X18" s="35" t="s">
        <v>29</v>
      </c>
      <c r="Y18" s="51">
        <f>'3a 58C 23-24 Persons Count'!R15</f>
        <v>7.6E-3</v>
      </c>
      <c r="Z18" s="52">
        <f t="shared" ref="Z18" si="28">ROUND(Z$5*Y18,0)</f>
        <v>0</v>
      </c>
      <c r="AA18" s="52">
        <f t="shared" si="19"/>
        <v>0</v>
      </c>
      <c r="AB18" s="52">
        <f t="shared" si="21"/>
        <v>0</v>
      </c>
      <c r="AC18" s="12">
        <f t="shared" si="17"/>
        <v>0</v>
      </c>
      <c r="AD18" s="190"/>
      <c r="AE18" s="44">
        <f t="shared" si="8"/>
        <v>19080</v>
      </c>
      <c r="AF18" s="44">
        <f t="shared" si="9"/>
        <v>200</v>
      </c>
      <c r="AG18" s="44">
        <f t="shared" si="10"/>
        <v>3850</v>
      </c>
      <c r="AH18" s="48">
        <f t="shared" si="11"/>
        <v>23130</v>
      </c>
      <c r="AI18" s="58">
        <f t="shared" si="12"/>
        <v>0</v>
      </c>
      <c r="AQ18" s="188"/>
    </row>
    <row r="19" spans="1:43" x14ac:dyDescent="0.25">
      <c r="A19" s="35" t="s">
        <v>30</v>
      </c>
      <c r="B19" s="51">
        <f>'3a 58C 23-24 Persons Count'!T16</f>
        <v>4.0000000000000002E-4</v>
      </c>
      <c r="C19" s="52">
        <f t="shared" si="13"/>
        <v>0</v>
      </c>
      <c r="D19" s="36"/>
      <c r="E19" s="110" t="s">
        <v>30</v>
      </c>
      <c r="F19" s="111">
        <f>'3a 58C 23-24 Persons Count'!T16</f>
        <v>4.0000000000000002E-4</v>
      </c>
      <c r="G19" s="112">
        <f t="shared" si="3"/>
        <v>9</v>
      </c>
      <c r="H19" s="36"/>
      <c r="I19" s="110" t="s">
        <v>30</v>
      </c>
      <c r="J19" s="111">
        <f>'3a 58C 23-24 Persons Count'!T16</f>
        <v>4.0000000000000002E-4</v>
      </c>
      <c r="K19" s="112">
        <f t="shared" si="4"/>
        <v>2</v>
      </c>
      <c r="L19" s="36"/>
      <c r="M19" s="110" t="s">
        <v>30</v>
      </c>
      <c r="N19" s="111">
        <f>'3a 58C 23-24 Persons Count'!T16</f>
        <v>4.0000000000000002E-4</v>
      </c>
      <c r="O19" s="112">
        <f t="shared" si="5"/>
        <v>0</v>
      </c>
      <c r="P19" s="36"/>
      <c r="Q19" s="35" t="s">
        <v>30</v>
      </c>
      <c r="R19" s="118">
        <f>'3a 58C 23-24 Persons Count'!R16</f>
        <v>4.0000000000000002E-4</v>
      </c>
      <c r="S19" s="52">
        <f t="shared" si="14"/>
        <v>991</v>
      </c>
      <c r="T19" s="52">
        <f t="shared" si="15"/>
        <v>11</v>
      </c>
      <c r="U19" s="52">
        <f t="shared" si="6"/>
        <v>203</v>
      </c>
      <c r="V19" s="53">
        <f t="shared" si="7"/>
        <v>1205</v>
      </c>
      <c r="W19" s="190"/>
      <c r="X19" s="35" t="s">
        <v>30</v>
      </c>
      <c r="Y19" s="51">
        <f>'3a 58C 23-24 Persons Count'!R16</f>
        <v>4.0000000000000002E-4</v>
      </c>
      <c r="Z19" s="52">
        <f t="shared" ref="Z19" si="29">ROUND(Z$5*Y19,0)</f>
        <v>0</v>
      </c>
      <c r="AA19" s="52">
        <f t="shared" si="19"/>
        <v>0</v>
      </c>
      <c r="AB19" s="52">
        <f t="shared" si="21"/>
        <v>0</v>
      </c>
      <c r="AC19" s="12">
        <f t="shared" si="17"/>
        <v>0</v>
      </c>
      <c r="AD19" s="190"/>
      <c r="AE19" s="44">
        <f t="shared" si="8"/>
        <v>1002</v>
      </c>
      <c r="AF19" s="44">
        <f t="shared" si="9"/>
        <v>11</v>
      </c>
      <c r="AG19" s="44">
        <f t="shared" si="10"/>
        <v>203</v>
      </c>
      <c r="AH19" s="48">
        <f t="shared" si="11"/>
        <v>1216</v>
      </c>
      <c r="AI19" s="58">
        <f t="shared" si="12"/>
        <v>0</v>
      </c>
      <c r="AQ19" s="188"/>
    </row>
    <row r="20" spans="1:43" x14ac:dyDescent="0.25">
      <c r="A20" s="35" t="s">
        <v>31</v>
      </c>
      <c r="B20" s="51">
        <f>'3a 58C 23-24 Persons Count'!T17</f>
        <v>3.7699999999999997E-2</v>
      </c>
      <c r="C20" s="52">
        <f t="shared" si="13"/>
        <v>0</v>
      </c>
      <c r="D20" s="36"/>
      <c r="E20" s="110" t="s">
        <v>31</v>
      </c>
      <c r="F20" s="111">
        <f>'3a 58C 23-24 Persons Count'!T17</f>
        <v>3.7699999999999997E-2</v>
      </c>
      <c r="G20" s="112">
        <f t="shared" si="3"/>
        <v>810</v>
      </c>
      <c r="H20" s="36"/>
      <c r="I20" s="110" t="s">
        <v>31</v>
      </c>
      <c r="J20" s="111">
        <f>'3a 58C 23-24 Persons Count'!T17</f>
        <v>3.7699999999999997E-2</v>
      </c>
      <c r="K20" s="112">
        <f t="shared" si="4"/>
        <v>211</v>
      </c>
      <c r="L20" s="36"/>
      <c r="M20" s="110" t="s">
        <v>31</v>
      </c>
      <c r="N20" s="111">
        <f>'3a 58C 23-24 Persons Count'!T17</f>
        <v>3.7699999999999997E-2</v>
      </c>
      <c r="O20" s="112">
        <f t="shared" si="5"/>
        <v>0</v>
      </c>
      <c r="P20" s="36"/>
      <c r="Q20" s="35" t="s">
        <v>31</v>
      </c>
      <c r="R20" s="118">
        <f>'3a 58C 23-24 Persons Count'!R17</f>
        <v>3.4299999999999997E-2</v>
      </c>
      <c r="S20" s="52">
        <f t="shared" si="14"/>
        <v>84972</v>
      </c>
      <c r="T20" s="52">
        <f t="shared" si="15"/>
        <v>904</v>
      </c>
      <c r="U20" s="52">
        <f t="shared" si="6"/>
        <v>17377</v>
      </c>
      <c r="V20" s="53">
        <f t="shared" si="7"/>
        <v>103253</v>
      </c>
      <c r="W20" s="190"/>
      <c r="X20" s="35" t="s">
        <v>31</v>
      </c>
      <c r="Y20" s="51">
        <f>'3a 58C 23-24 Persons Count'!R17</f>
        <v>3.4299999999999997E-2</v>
      </c>
      <c r="Z20" s="52">
        <f t="shared" ref="Z20" si="30">ROUND(Z$5*Y20,0)</f>
        <v>0</v>
      </c>
      <c r="AA20" s="52">
        <f t="shared" si="19"/>
        <v>0</v>
      </c>
      <c r="AB20" s="52">
        <f t="shared" si="21"/>
        <v>0</v>
      </c>
      <c r="AC20" s="12">
        <f t="shared" si="17"/>
        <v>0</v>
      </c>
      <c r="AD20" s="190"/>
      <c r="AE20" s="44">
        <f t="shared" si="8"/>
        <v>85993</v>
      </c>
      <c r="AF20" s="44">
        <f t="shared" si="9"/>
        <v>904</v>
      </c>
      <c r="AG20" s="44">
        <f t="shared" si="10"/>
        <v>17377</v>
      </c>
      <c r="AH20" s="48">
        <f t="shared" si="11"/>
        <v>104274</v>
      </c>
      <c r="AI20" s="58">
        <f t="shared" si="12"/>
        <v>0</v>
      </c>
      <c r="AQ20" s="188"/>
    </row>
    <row r="21" spans="1:43" x14ac:dyDescent="0.25">
      <c r="A21" s="35" t="s">
        <v>32</v>
      </c>
      <c r="B21" s="51">
        <f>'3a 58C 23-24 Persons Count'!T18</f>
        <v>5.4999999999999997E-3</v>
      </c>
      <c r="C21" s="52">
        <f t="shared" si="13"/>
        <v>0</v>
      </c>
      <c r="D21" s="36"/>
      <c r="E21" s="110" t="s">
        <v>32</v>
      </c>
      <c r="F21" s="111">
        <f>'3a 58C 23-24 Persons Count'!T18</f>
        <v>5.4999999999999997E-3</v>
      </c>
      <c r="G21" s="112">
        <f t="shared" si="3"/>
        <v>118</v>
      </c>
      <c r="H21" s="36"/>
      <c r="I21" s="110" t="s">
        <v>32</v>
      </c>
      <c r="J21" s="111">
        <f>'3a 58C 23-24 Persons Count'!T18</f>
        <v>5.4999999999999997E-3</v>
      </c>
      <c r="K21" s="112">
        <f t="shared" si="4"/>
        <v>31</v>
      </c>
      <c r="L21" s="36"/>
      <c r="M21" s="110" t="s">
        <v>32</v>
      </c>
      <c r="N21" s="111">
        <f>'3a 58C 23-24 Persons Count'!T18</f>
        <v>5.4999999999999997E-3</v>
      </c>
      <c r="O21" s="112">
        <f t="shared" si="5"/>
        <v>0</v>
      </c>
      <c r="P21" s="36"/>
      <c r="Q21" s="35" t="s">
        <v>32</v>
      </c>
      <c r="R21" s="118">
        <f>'3a 58C 23-24 Persons Count'!R18</f>
        <v>4.7999999999999996E-3</v>
      </c>
      <c r="S21" s="52">
        <f t="shared" si="14"/>
        <v>11891</v>
      </c>
      <c r="T21" s="52">
        <f t="shared" si="15"/>
        <v>126</v>
      </c>
      <c r="U21" s="52">
        <f t="shared" si="6"/>
        <v>2432</v>
      </c>
      <c r="V21" s="53">
        <f t="shared" si="7"/>
        <v>14449</v>
      </c>
      <c r="W21" s="190"/>
      <c r="X21" s="35" t="s">
        <v>32</v>
      </c>
      <c r="Y21" s="51">
        <f>'3a 58C 23-24 Persons Count'!R18</f>
        <v>4.7999999999999996E-3</v>
      </c>
      <c r="Z21" s="52">
        <f t="shared" ref="Z21" si="31">ROUND(Z$5*Y21,0)</f>
        <v>0</v>
      </c>
      <c r="AA21" s="52">
        <f t="shared" si="19"/>
        <v>0</v>
      </c>
      <c r="AB21" s="52">
        <f t="shared" si="21"/>
        <v>0</v>
      </c>
      <c r="AC21" s="12">
        <f t="shared" si="17"/>
        <v>0</v>
      </c>
      <c r="AD21" s="190"/>
      <c r="AE21" s="44">
        <f t="shared" si="8"/>
        <v>12040</v>
      </c>
      <c r="AF21" s="44">
        <f t="shared" si="9"/>
        <v>126</v>
      </c>
      <c r="AG21" s="44">
        <f t="shared" si="10"/>
        <v>2432</v>
      </c>
      <c r="AH21" s="48">
        <f t="shared" si="11"/>
        <v>14598</v>
      </c>
      <c r="AI21" s="58">
        <f t="shared" si="12"/>
        <v>0</v>
      </c>
      <c r="AQ21" s="188"/>
    </row>
    <row r="22" spans="1:43" x14ac:dyDescent="0.25">
      <c r="A22" s="35" t="s">
        <v>33</v>
      </c>
      <c r="B22" s="51">
        <f>'3a 58C 23-24 Persons Count'!T19</f>
        <v>3.0999999999999999E-3</v>
      </c>
      <c r="C22" s="52">
        <f t="shared" si="13"/>
        <v>0</v>
      </c>
      <c r="D22" s="36"/>
      <c r="E22" s="110" t="s">
        <v>33</v>
      </c>
      <c r="F22" s="111">
        <f>'3a 58C 23-24 Persons Count'!T19</f>
        <v>3.0999999999999999E-3</v>
      </c>
      <c r="G22" s="112">
        <f t="shared" si="3"/>
        <v>67</v>
      </c>
      <c r="H22" s="36"/>
      <c r="I22" s="110" t="s">
        <v>33</v>
      </c>
      <c r="J22" s="111">
        <f>'3a 58C 23-24 Persons Count'!T19</f>
        <v>3.0999999999999999E-3</v>
      </c>
      <c r="K22" s="112">
        <f t="shared" si="4"/>
        <v>17</v>
      </c>
      <c r="L22" s="36"/>
      <c r="M22" s="110" t="s">
        <v>33</v>
      </c>
      <c r="N22" s="111">
        <f>'3a 58C 23-24 Persons Count'!T19</f>
        <v>3.0999999999999999E-3</v>
      </c>
      <c r="O22" s="112">
        <f t="shared" si="5"/>
        <v>0</v>
      </c>
      <c r="P22" s="36"/>
      <c r="Q22" s="35" t="s">
        <v>33</v>
      </c>
      <c r="R22" s="118">
        <f>'3a 58C 23-24 Persons Count'!R19</f>
        <v>2.5999999999999999E-3</v>
      </c>
      <c r="S22" s="52">
        <f t="shared" si="14"/>
        <v>6441</v>
      </c>
      <c r="T22" s="52">
        <f t="shared" si="15"/>
        <v>68</v>
      </c>
      <c r="U22" s="52">
        <f t="shared" si="6"/>
        <v>1317</v>
      </c>
      <c r="V22" s="53">
        <f t="shared" si="7"/>
        <v>7826</v>
      </c>
      <c r="W22" s="190"/>
      <c r="X22" s="35" t="s">
        <v>33</v>
      </c>
      <c r="Y22" s="51">
        <f>'3a 58C 23-24 Persons Count'!R19</f>
        <v>2.5999999999999999E-3</v>
      </c>
      <c r="Z22" s="52">
        <f>ROUND(Z$5*Y22,0)</f>
        <v>0</v>
      </c>
      <c r="AA22" s="52">
        <f t="shared" si="19"/>
        <v>0</v>
      </c>
      <c r="AB22" s="52">
        <f t="shared" si="21"/>
        <v>0</v>
      </c>
      <c r="AC22" s="12">
        <f t="shared" si="17"/>
        <v>0</v>
      </c>
      <c r="AD22" s="190"/>
      <c r="AE22" s="44">
        <f t="shared" si="8"/>
        <v>6525</v>
      </c>
      <c r="AF22" s="44">
        <f t="shared" si="9"/>
        <v>68</v>
      </c>
      <c r="AG22" s="44">
        <f t="shared" si="10"/>
        <v>1317</v>
      </c>
      <c r="AH22" s="48">
        <f t="shared" si="11"/>
        <v>7910</v>
      </c>
      <c r="AI22" s="58">
        <f t="shared" si="12"/>
        <v>0</v>
      </c>
      <c r="AQ22" s="188"/>
    </row>
    <row r="23" spans="1:43" x14ac:dyDescent="0.25">
      <c r="A23" s="35" t="s">
        <v>34</v>
      </c>
      <c r="B23" s="51">
        <f>'3a 58C 23-24 Persons Count'!T20</f>
        <v>8.0000000000000004E-4</v>
      </c>
      <c r="C23" s="52">
        <f t="shared" si="13"/>
        <v>0</v>
      </c>
      <c r="D23" s="36"/>
      <c r="E23" s="110" t="s">
        <v>34</v>
      </c>
      <c r="F23" s="111">
        <f>'3a 58C 23-24 Persons Count'!T20</f>
        <v>8.0000000000000004E-4</v>
      </c>
      <c r="G23" s="112">
        <f t="shared" si="3"/>
        <v>17</v>
      </c>
      <c r="H23" s="36"/>
      <c r="I23" s="110" t="s">
        <v>34</v>
      </c>
      <c r="J23" s="111">
        <f>'3a 58C 23-24 Persons Count'!T20</f>
        <v>8.0000000000000004E-4</v>
      </c>
      <c r="K23" s="112">
        <f t="shared" si="4"/>
        <v>4</v>
      </c>
      <c r="L23" s="36"/>
      <c r="M23" s="110" t="s">
        <v>34</v>
      </c>
      <c r="N23" s="111">
        <f>'3a 58C 23-24 Persons Count'!T20</f>
        <v>8.0000000000000004E-4</v>
      </c>
      <c r="O23" s="112">
        <f t="shared" si="5"/>
        <v>0</v>
      </c>
      <c r="P23" s="36"/>
      <c r="Q23" s="35" t="s">
        <v>34</v>
      </c>
      <c r="R23" s="118">
        <f>'3a 58C 23-24 Persons Count'!R20</f>
        <v>6.9999999999999999E-4</v>
      </c>
      <c r="S23" s="52">
        <f t="shared" si="14"/>
        <v>1734</v>
      </c>
      <c r="T23" s="52">
        <f t="shared" si="15"/>
        <v>18</v>
      </c>
      <c r="U23" s="52">
        <f t="shared" si="6"/>
        <v>355</v>
      </c>
      <c r="V23" s="53">
        <f t="shared" si="7"/>
        <v>2107</v>
      </c>
      <c r="W23" s="190"/>
      <c r="X23" s="35" t="s">
        <v>34</v>
      </c>
      <c r="Y23" s="51">
        <f>'3a 58C 23-24 Persons Count'!R20</f>
        <v>6.9999999999999999E-4</v>
      </c>
      <c r="Z23" s="52">
        <f t="shared" ref="Z23:Z26" si="32">ROUND(Z$5*Y23,0)</f>
        <v>0</v>
      </c>
      <c r="AA23" s="52">
        <f t="shared" si="19"/>
        <v>0</v>
      </c>
      <c r="AB23" s="52">
        <f t="shared" si="21"/>
        <v>0</v>
      </c>
      <c r="AC23" s="12">
        <f t="shared" si="17"/>
        <v>0</v>
      </c>
      <c r="AD23" s="190"/>
      <c r="AE23" s="44">
        <f t="shared" si="8"/>
        <v>1755</v>
      </c>
      <c r="AF23" s="44">
        <f t="shared" si="9"/>
        <v>18</v>
      </c>
      <c r="AG23" s="44">
        <f t="shared" si="10"/>
        <v>355</v>
      </c>
      <c r="AH23" s="48">
        <f t="shared" si="11"/>
        <v>2128</v>
      </c>
      <c r="AI23" s="58">
        <f t="shared" si="12"/>
        <v>0</v>
      </c>
      <c r="AQ23" s="188"/>
    </row>
    <row r="24" spans="1:43" x14ac:dyDescent="0.25">
      <c r="A24" s="35" t="s">
        <v>35</v>
      </c>
      <c r="B24" s="51">
        <f>'3a 58C 23-24 Persons Count'!T21</f>
        <v>0.29470000000000002</v>
      </c>
      <c r="C24" s="52">
        <f t="shared" si="13"/>
        <v>0</v>
      </c>
      <c r="D24" s="36"/>
      <c r="E24" s="110" t="s">
        <v>35</v>
      </c>
      <c r="F24" s="111">
        <f>'3a 58C 23-24 Persons Count'!T21</f>
        <v>0.29470000000000002</v>
      </c>
      <c r="G24" s="112">
        <f t="shared" si="3"/>
        <v>6329</v>
      </c>
      <c r="H24" s="36"/>
      <c r="I24" s="110" t="s">
        <v>35</v>
      </c>
      <c r="J24" s="111">
        <f>'3a 58C 23-24 Persons Count'!T21</f>
        <v>0.29470000000000002</v>
      </c>
      <c r="K24" s="112">
        <f t="shared" si="4"/>
        <v>1650</v>
      </c>
      <c r="L24" s="36"/>
      <c r="M24" s="110" t="s">
        <v>35</v>
      </c>
      <c r="N24" s="111">
        <f>'3a 58C 23-24 Persons Count'!T21</f>
        <v>0.29470000000000002</v>
      </c>
      <c r="O24" s="112">
        <f t="shared" si="5"/>
        <v>0</v>
      </c>
      <c r="P24" s="36"/>
      <c r="Q24" s="35" t="s">
        <v>35</v>
      </c>
      <c r="R24" s="118">
        <f>'3a 58C 23-24 Persons Count'!R21</f>
        <v>0.2989</v>
      </c>
      <c r="S24" s="52">
        <f t="shared" si="14"/>
        <v>740466</v>
      </c>
      <c r="T24" s="52">
        <f t="shared" si="15"/>
        <v>7874</v>
      </c>
      <c r="U24" s="52">
        <f t="shared" si="6"/>
        <v>151427</v>
      </c>
      <c r="V24" s="53">
        <f t="shared" si="7"/>
        <v>899767</v>
      </c>
      <c r="W24" s="190"/>
      <c r="X24" s="35" t="s">
        <v>35</v>
      </c>
      <c r="Y24" s="51">
        <f>'3a 58C 23-24 Persons Count'!R21</f>
        <v>0.2989</v>
      </c>
      <c r="Z24" s="52">
        <f t="shared" si="32"/>
        <v>0</v>
      </c>
      <c r="AA24" s="52">
        <f t="shared" ref="AA24:AA63" si="33">ROUND(AA$5*Y24,0)</f>
        <v>0</v>
      </c>
      <c r="AB24" s="52">
        <f t="shared" si="21"/>
        <v>0</v>
      </c>
      <c r="AC24" s="12">
        <f t="shared" si="17"/>
        <v>0</v>
      </c>
      <c r="AD24" s="190"/>
      <c r="AE24" s="44">
        <f t="shared" si="8"/>
        <v>748445</v>
      </c>
      <c r="AF24" s="44">
        <f t="shared" si="9"/>
        <v>7874</v>
      </c>
      <c r="AG24" s="44">
        <f t="shared" si="10"/>
        <v>151427</v>
      </c>
      <c r="AH24" s="48">
        <f t="shared" si="11"/>
        <v>907746</v>
      </c>
      <c r="AI24" s="58">
        <f t="shared" si="12"/>
        <v>0</v>
      </c>
      <c r="AQ24" s="188"/>
    </row>
    <row r="25" spans="1:43" x14ac:dyDescent="0.25">
      <c r="A25" s="35" t="s">
        <v>36</v>
      </c>
      <c r="B25" s="51">
        <f>'3a 58C 23-24 Persons Count'!T22</f>
        <v>6.6E-3</v>
      </c>
      <c r="C25" s="52">
        <f t="shared" si="13"/>
        <v>0</v>
      </c>
      <c r="D25" s="36"/>
      <c r="E25" s="110" t="s">
        <v>36</v>
      </c>
      <c r="F25" s="111">
        <f>'3a 58C 23-24 Persons Count'!T22</f>
        <v>6.6E-3</v>
      </c>
      <c r="G25" s="112">
        <f t="shared" si="3"/>
        <v>142</v>
      </c>
      <c r="H25" s="36"/>
      <c r="I25" s="110" t="s">
        <v>36</v>
      </c>
      <c r="J25" s="111">
        <f>'3a 58C 23-24 Persons Count'!T22</f>
        <v>6.6E-3</v>
      </c>
      <c r="K25" s="112">
        <f t="shared" si="4"/>
        <v>37</v>
      </c>
      <c r="L25" s="36"/>
      <c r="M25" s="110" t="s">
        <v>36</v>
      </c>
      <c r="N25" s="111">
        <f>'3a 58C 23-24 Persons Count'!T22</f>
        <v>6.6E-3</v>
      </c>
      <c r="O25" s="112">
        <f t="shared" si="5"/>
        <v>0</v>
      </c>
      <c r="P25" s="36"/>
      <c r="Q25" s="35" t="s">
        <v>36</v>
      </c>
      <c r="R25" s="118">
        <f>'3a 58C 23-24 Persons Count'!R22</f>
        <v>5.7999999999999996E-3</v>
      </c>
      <c r="S25" s="52">
        <f t="shared" si="14"/>
        <v>14368</v>
      </c>
      <c r="T25" s="52">
        <f t="shared" si="15"/>
        <v>153</v>
      </c>
      <c r="U25" s="52">
        <f t="shared" si="6"/>
        <v>2938</v>
      </c>
      <c r="V25" s="53">
        <f t="shared" si="7"/>
        <v>17459</v>
      </c>
      <c r="W25" s="190"/>
      <c r="X25" s="35" t="s">
        <v>36</v>
      </c>
      <c r="Y25" s="51">
        <f>'3a 58C 23-24 Persons Count'!R22</f>
        <v>5.7999999999999996E-3</v>
      </c>
      <c r="Z25" s="52">
        <f t="shared" si="32"/>
        <v>0</v>
      </c>
      <c r="AA25" s="52">
        <f t="shared" si="33"/>
        <v>0</v>
      </c>
      <c r="AB25" s="52">
        <f t="shared" si="21"/>
        <v>0</v>
      </c>
      <c r="AC25" s="12">
        <f t="shared" si="17"/>
        <v>0</v>
      </c>
      <c r="AD25" s="190"/>
      <c r="AE25" s="44">
        <f t="shared" si="8"/>
        <v>14547</v>
      </c>
      <c r="AF25" s="44">
        <f t="shared" si="9"/>
        <v>153</v>
      </c>
      <c r="AG25" s="44">
        <f t="shared" si="10"/>
        <v>2938</v>
      </c>
      <c r="AH25" s="48">
        <f t="shared" si="11"/>
        <v>17638</v>
      </c>
      <c r="AI25" s="58">
        <f t="shared" si="12"/>
        <v>0</v>
      </c>
      <c r="AQ25" s="188"/>
    </row>
    <row r="26" spans="1:43" x14ac:dyDescent="0.25">
      <c r="A26" s="35" t="s">
        <v>37</v>
      </c>
      <c r="B26" s="51">
        <f>'3a 58C 23-24 Persons Count'!T23</f>
        <v>2.8E-3</v>
      </c>
      <c r="C26" s="52">
        <f t="shared" si="13"/>
        <v>0</v>
      </c>
      <c r="D26" s="36"/>
      <c r="E26" s="110" t="s">
        <v>37</v>
      </c>
      <c r="F26" s="111">
        <f>'3a 58C 23-24 Persons Count'!T23</f>
        <v>2.8E-3</v>
      </c>
      <c r="G26" s="112">
        <f t="shared" si="3"/>
        <v>60</v>
      </c>
      <c r="H26" s="36"/>
      <c r="I26" s="110" t="s">
        <v>37</v>
      </c>
      <c r="J26" s="111">
        <f>'3a 58C 23-24 Persons Count'!T23</f>
        <v>2.8E-3</v>
      </c>
      <c r="K26" s="112">
        <f t="shared" si="4"/>
        <v>16</v>
      </c>
      <c r="L26" s="36"/>
      <c r="M26" s="110" t="s">
        <v>37</v>
      </c>
      <c r="N26" s="111">
        <f>'3a 58C 23-24 Persons Count'!T23</f>
        <v>2.8E-3</v>
      </c>
      <c r="O26" s="112">
        <f t="shared" si="5"/>
        <v>0</v>
      </c>
      <c r="P26" s="36"/>
      <c r="Q26" s="35" t="s">
        <v>37</v>
      </c>
      <c r="R26" s="118">
        <f>'3a 58C 23-24 Persons Count'!R23</f>
        <v>3.5000000000000001E-3</v>
      </c>
      <c r="S26" s="52">
        <f t="shared" si="14"/>
        <v>8671</v>
      </c>
      <c r="T26" s="52">
        <f t="shared" si="15"/>
        <v>92</v>
      </c>
      <c r="U26" s="52">
        <f t="shared" si="6"/>
        <v>1773</v>
      </c>
      <c r="V26" s="53">
        <f t="shared" si="7"/>
        <v>10536</v>
      </c>
      <c r="W26" s="190"/>
      <c r="X26" s="35" t="s">
        <v>37</v>
      </c>
      <c r="Y26" s="51">
        <f>'3a 58C 23-24 Persons Count'!R23</f>
        <v>3.5000000000000001E-3</v>
      </c>
      <c r="Z26" s="52">
        <f t="shared" si="32"/>
        <v>0</v>
      </c>
      <c r="AA26" s="52">
        <f t="shared" si="33"/>
        <v>0</v>
      </c>
      <c r="AB26" s="52">
        <f t="shared" si="21"/>
        <v>0</v>
      </c>
      <c r="AC26" s="12">
        <f t="shared" si="17"/>
        <v>0</v>
      </c>
      <c r="AD26" s="190"/>
      <c r="AE26" s="44">
        <f t="shared" si="8"/>
        <v>8747</v>
      </c>
      <c r="AF26" s="44">
        <f t="shared" si="9"/>
        <v>92</v>
      </c>
      <c r="AG26" s="44">
        <f t="shared" si="10"/>
        <v>1773</v>
      </c>
      <c r="AH26" s="48">
        <f t="shared" si="11"/>
        <v>10612</v>
      </c>
      <c r="AI26" s="58">
        <f t="shared" si="12"/>
        <v>0</v>
      </c>
      <c r="AQ26" s="188"/>
    </row>
    <row r="27" spans="1:43" x14ac:dyDescent="0.25">
      <c r="A27" s="35" t="s">
        <v>38</v>
      </c>
      <c r="B27" s="51">
        <f>'3a 58C 23-24 Persons Count'!T24</f>
        <v>5.9999999999999995E-4</v>
      </c>
      <c r="C27" s="52">
        <f>ROUND(B27*C$5,0)</f>
        <v>0</v>
      </c>
      <c r="D27" s="36"/>
      <c r="E27" s="110" t="s">
        <v>38</v>
      </c>
      <c r="F27" s="111">
        <f>'3a 58C 23-24 Persons Count'!T24</f>
        <v>5.9999999999999995E-4</v>
      </c>
      <c r="G27" s="112">
        <f t="shared" si="3"/>
        <v>13</v>
      </c>
      <c r="H27" s="36"/>
      <c r="I27" s="110" t="s">
        <v>38</v>
      </c>
      <c r="J27" s="111">
        <f>'3a 58C 23-24 Persons Count'!T24</f>
        <v>5.9999999999999995E-4</v>
      </c>
      <c r="K27" s="112">
        <f t="shared" si="4"/>
        <v>3</v>
      </c>
      <c r="L27" s="36"/>
      <c r="M27" s="110" t="s">
        <v>38</v>
      </c>
      <c r="N27" s="111">
        <f>'3a 58C 23-24 Persons Count'!T24</f>
        <v>5.9999999999999995E-4</v>
      </c>
      <c r="O27" s="112">
        <f t="shared" si="5"/>
        <v>0</v>
      </c>
      <c r="P27" s="36"/>
      <c r="Q27" s="35" t="s">
        <v>38</v>
      </c>
      <c r="R27" s="118">
        <f>'3a 58C 23-24 Persons Count'!R24</f>
        <v>5.0000000000000001E-4</v>
      </c>
      <c r="S27" s="52">
        <f t="shared" si="14"/>
        <v>1239</v>
      </c>
      <c r="T27" s="52">
        <f t="shared" si="15"/>
        <v>13</v>
      </c>
      <c r="U27" s="52">
        <f t="shared" si="6"/>
        <v>253</v>
      </c>
      <c r="V27" s="53">
        <f t="shared" si="7"/>
        <v>1505</v>
      </c>
      <c r="W27" s="190"/>
      <c r="X27" s="35" t="s">
        <v>38</v>
      </c>
      <c r="Y27" s="51">
        <f>'3a 58C 23-24 Persons Count'!R24</f>
        <v>5.0000000000000001E-4</v>
      </c>
      <c r="Z27" s="52">
        <f t="shared" ref="Z27:Z63" si="34">ROUND(Z$5*Y27,0)</f>
        <v>0</v>
      </c>
      <c r="AA27" s="52">
        <f t="shared" si="33"/>
        <v>0</v>
      </c>
      <c r="AB27" s="52">
        <f t="shared" si="21"/>
        <v>0</v>
      </c>
      <c r="AC27" s="12">
        <f t="shared" si="17"/>
        <v>0</v>
      </c>
      <c r="AD27" s="190"/>
      <c r="AE27" s="44">
        <f t="shared" si="8"/>
        <v>1255</v>
      </c>
      <c r="AF27" s="44">
        <f t="shared" si="9"/>
        <v>13</v>
      </c>
      <c r="AG27" s="44">
        <f t="shared" si="10"/>
        <v>253</v>
      </c>
      <c r="AH27" s="48">
        <f t="shared" si="11"/>
        <v>1521</v>
      </c>
      <c r="AI27" s="58">
        <f t="shared" si="12"/>
        <v>0</v>
      </c>
      <c r="AQ27" s="188"/>
    </row>
    <row r="28" spans="1:43" x14ac:dyDescent="0.25">
      <c r="A28" s="35" t="s">
        <v>39</v>
      </c>
      <c r="B28" s="51">
        <f>'3a 58C 23-24 Persons Count'!T25</f>
        <v>3.0999999999999999E-3</v>
      </c>
      <c r="C28" s="52">
        <f t="shared" si="13"/>
        <v>0</v>
      </c>
      <c r="D28" s="36"/>
      <c r="E28" s="110" t="s">
        <v>39</v>
      </c>
      <c r="F28" s="111">
        <f>'3a 58C 23-24 Persons Count'!T25</f>
        <v>3.0999999999999999E-3</v>
      </c>
      <c r="G28" s="112">
        <f t="shared" si="3"/>
        <v>67</v>
      </c>
      <c r="H28" s="36"/>
      <c r="I28" s="110" t="s">
        <v>39</v>
      </c>
      <c r="J28" s="111">
        <f>'3a 58C 23-24 Persons Count'!T25</f>
        <v>3.0999999999999999E-3</v>
      </c>
      <c r="K28" s="112">
        <f t="shared" si="4"/>
        <v>17</v>
      </c>
      <c r="L28" s="36"/>
      <c r="M28" s="110" t="s">
        <v>39</v>
      </c>
      <c r="N28" s="111">
        <f>'3a 58C 23-24 Persons Count'!T25</f>
        <v>3.0999999999999999E-3</v>
      </c>
      <c r="O28" s="112">
        <f t="shared" si="5"/>
        <v>0</v>
      </c>
      <c r="P28" s="36"/>
      <c r="Q28" s="35" t="s">
        <v>39</v>
      </c>
      <c r="R28" s="118">
        <f>'3a 58C 23-24 Persons Count'!R25</f>
        <v>2.8999999999999998E-3</v>
      </c>
      <c r="S28" s="52">
        <f t="shared" si="14"/>
        <v>7184</v>
      </c>
      <c r="T28" s="216">
        <f>ROUNDDOWN($T$5*R28,0)</f>
        <v>76</v>
      </c>
      <c r="U28" s="52">
        <f t="shared" si="6"/>
        <v>1469</v>
      </c>
      <c r="V28" s="53">
        <f t="shared" si="7"/>
        <v>8729</v>
      </c>
      <c r="W28" s="190"/>
      <c r="X28" s="35" t="s">
        <v>39</v>
      </c>
      <c r="Y28" s="51">
        <f>'3a 58C 23-24 Persons Count'!R25</f>
        <v>2.8999999999999998E-3</v>
      </c>
      <c r="Z28" s="52">
        <f t="shared" si="34"/>
        <v>0</v>
      </c>
      <c r="AA28" s="52">
        <f t="shared" si="33"/>
        <v>0</v>
      </c>
      <c r="AB28" s="52">
        <f t="shared" si="21"/>
        <v>0</v>
      </c>
      <c r="AC28" s="12">
        <f t="shared" si="17"/>
        <v>0</v>
      </c>
      <c r="AD28" s="190"/>
      <c r="AE28" s="44">
        <f t="shared" si="8"/>
        <v>7268</v>
      </c>
      <c r="AF28" s="44">
        <f t="shared" si="9"/>
        <v>76</v>
      </c>
      <c r="AG28" s="44">
        <f t="shared" si="10"/>
        <v>1469</v>
      </c>
      <c r="AH28" s="48">
        <f t="shared" si="11"/>
        <v>8813</v>
      </c>
      <c r="AI28" s="58">
        <f t="shared" si="12"/>
        <v>0</v>
      </c>
      <c r="AQ28" s="188"/>
    </row>
    <row r="29" spans="1:43" x14ac:dyDescent="0.25">
      <c r="A29" s="35" t="s">
        <v>40</v>
      </c>
      <c r="B29" s="51">
        <f>'3a 58C 23-24 Persons Count'!T26</f>
        <v>1.18E-2</v>
      </c>
      <c r="C29" s="52">
        <f t="shared" si="13"/>
        <v>0</v>
      </c>
      <c r="D29" s="36"/>
      <c r="E29" s="110" t="s">
        <v>40</v>
      </c>
      <c r="F29" s="111">
        <f>'3a 58C 23-24 Persons Count'!T26</f>
        <v>1.18E-2</v>
      </c>
      <c r="G29" s="112">
        <f t="shared" si="3"/>
        <v>253</v>
      </c>
      <c r="H29" s="36"/>
      <c r="I29" s="110" t="s">
        <v>40</v>
      </c>
      <c r="J29" s="111">
        <f>'3a 58C 23-24 Persons Count'!T26</f>
        <v>1.18E-2</v>
      </c>
      <c r="K29" s="112">
        <f t="shared" si="4"/>
        <v>66</v>
      </c>
      <c r="L29" s="36"/>
      <c r="M29" s="110" t="s">
        <v>40</v>
      </c>
      <c r="N29" s="111">
        <f>'3a 58C 23-24 Persons Count'!T26</f>
        <v>1.18E-2</v>
      </c>
      <c r="O29" s="112">
        <f t="shared" si="5"/>
        <v>0</v>
      </c>
      <c r="P29" s="36"/>
      <c r="Q29" s="35" t="s">
        <v>40</v>
      </c>
      <c r="R29" s="118">
        <f>'3a 58C 23-24 Persons Count'!R26</f>
        <v>1.0699999999999999E-2</v>
      </c>
      <c r="S29" s="52">
        <f t="shared" si="14"/>
        <v>26507</v>
      </c>
      <c r="T29" s="52">
        <f t="shared" si="15"/>
        <v>282</v>
      </c>
      <c r="U29" s="52">
        <f t="shared" si="6"/>
        <v>5421</v>
      </c>
      <c r="V29" s="53">
        <f t="shared" si="7"/>
        <v>32210</v>
      </c>
      <c r="W29" s="190"/>
      <c r="X29" s="35" t="s">
        <v>40</v>
      </c>
      <c r="Y29" s="51">
        <f>'3a 58C 23-24 Persons Count'!R26</f>
        <v>1.0699999999999999E-2</v>
      </c>
      <c r="Z29" s="52">
        <f t="shared" si="34"/>
        <v>0</v>
      </c>
      <c r="AA29" s="52">
        <f>ROUND(AA$5*Y29,0)</f>
        <v>0</v>
      </c>
      <c r="AB29" s="52">
        <f t="shared" si="21"/>
        <v>0</v>
      </c>
      <c r="AC29" s="12">
        <f t="shared" si="17"/>
        <v>0</v>
      </c>
      <c r="AD29" s="190"/>
      <c r="AE29" s="44">
        <f t="shared" si="8"/>
        <v>26826</v>
      </c>
      <c r="AF29" s="44">
        <f t="shared" si="9"/>
        <v>282</v>
      </c>
      <c r="AG29" s="44">
        <f t="shared" si="10"/>
        <v>5421</v>
      </c>
      <c r="AH29" s="48">
        <f t="shared" si="11"/>
        <v>32529</v>
      </c>
      <c r="AI29" s="58">
        <f t="shared" si="12"/>
        <v>0</v>
      </c>
      <c r="AQ29" s="188"/>
    </row>
    <row r="30" spans="1:43" x14ac:dyDescent="0.25">
      <c r="A30" s="35" t="s">
        <v>41</v>
      </c>
      <c r="B30" s="51">
        <f>'3a 58C 23-24 Persons Count'!T27</f>
        <v>4.0000000000000002E-4</v>
      </c>
      <c r="C30" s="52">
        <f t="shared" si="13"/>
        <v>0</v>
      </c>
      <c r="D30" s="36"/>
      <c r="E30" s="110" t="s">
        <v>41</v>
      </c>
      <c r="F30" s="111">
        <f>'3a 58C 23-24 Persons Count'!T27</f>
        <v>4.0000000000000002E-4</v>
      </c>
      <c r="G30" s="112">
        <f t="shared" si="3"/>
        <v>9</v>
      </c>
      <c r="H30" s="36"/>
      <c r="I30" s="110" t="s">
        <v>41</v>
      </c>
      <c r="J30" s="111">
        <f>'3a 58C 23-24 Persons Count'!T27</f>
        <v>4.0000000000000002E-4</v>
      </c>
      <c r="K30" s="112">
        <f t="shared" si="4"/>
        <v>2</v>
      </c>
      <c r="L30" s="36"/>
      <c r="M30" s="110" t="s">
        <v>41</v>
      </c>
      <c r="N30" s="111">
        <f>'3a 58C 23-24 Persons Count'!T27</f>
        <v>4.0000000000000002E-4</v>
      </c>
      <c r="O30" s="112">
        <f t="shared" si="5"/>
        <v>0</v>
      </c>
      <c r="P30" s="36"/>
      <c r="Q30" s="35" t="s">
        <v>41</v>
      </c>
      <c r="R30" s="118">
        <f>'3a 58C 23-24 Persons Count'!R27</f>
        <v>2.9999999999999997E-4</v>
      </c>
      <c r="S30" s="52">
        <f t="shared" si="14"/>
        <v>743</v>
      </c>
      <c r="T30" s="52">
        <f t="shared" si="15"/>
        <v>8</v>
      </c>
      <c r="U30" s="52">
        <f t="shared" si="6"/>
        <v>152</v>
      </c>
      <c r="V30" s="53">
        <f t="shared" si="7"/>
        <v>903</v>
      </c>
      <c r="W30" s="190"/>
      <c r="X30" s="35" t="s">
        <v>41</v>
      </c>
      <c r="Y30" s="51">
        <f>'3a 58C 23-24 Persons Count'!R27</f>
        <v>2.9999999999999997E-4</v>
      </c>
      <c r="Z30" s="52">
        <f t="shared" si="34"/>
        <v>0</v>
      </c>
      <c r="AA30" s="52">
        <f t="shared" si="33"/>
        <v>0</v>
      </c>
      <c r="AB30" s="52">
        <f t="shared" si="21"/>
        <v>0</v>
      </c>
      <c r="AC30" s="12">
        <f t="shared" si="17"/>
        <v>0</v>
      </c>
      <c r="AD30" s="190"/>
      <c r="AE30" s="44">
        <f t="shared" si="8"/>
        <v>754</v>
      </c>
      <c r="AF30" s="44">
        <f t="shared" si="9"/>
        <v>8</v>
      </c>
      <c r="AG30" s="44">
        <f t="shared" si="10"/>
        <v>152</v>
      </c>
      <c r="AH30" s="48">
        <f t="shared" si="11"/>
        <v>914</v>
      </c>
      <c r="AI30" s="58">
        <f t="shared" si="12"/>
        <v>0</v>
      </c>
      <c r="AQ30" s="188"/>
    </row>
    <row r="31" spans="1:43" x14ac:dyDescent="0.25">
      <c r="A31" s="35" t="s">
        <v>42</v>
      </c>
      <c r="B31" s="51">
        <f>'3a 58C 23-24 Persons Count'!T28</f>
        <v>1E-4</v>
      </c>
      <c r="C31" s="52">
        <f t="shared" si="13"/>
        <v>0</v>
      </c>
      <c r="D31" s="36"/>
      <c r="E31" s="110" t="s">
        <v>42</v>
      </c>
      <c r="F31" s="111">
        <f>'3a 58C 23-24 Persons Count'!T28</f>
        <v>1E-4</v>
      </c>
      <c r="G31" s="112">
        <f t="shared" si="3"/>
        <v>2</v>
      </c>
      <c r="H31" s="36"/>
      <c r="I31" s="110" t="s">
        <v>42</v>
      </c>
      <c r="J31" s="111">
        <f>'3a 58C 23-24 Persons Count'!T28</f>
        <v>1E-4</v>
      </c>
      <c r="K31" s="112">
        <f t="shared" si="4"/>
        <v>1</v>
      </c>
      <c r="L31" s="36"/>
      <c r="M31" s="110" t="s">
        <v>42</v>
      </c>
      <c r="N31" s="111">
        <f>'3a 58C 23-24 Persons Count'!T28</f>
        <v>1E-4</v>
      </c>
      <c r="O31" s="112">
        <f t="shared" si="5"/>
        <v>0</v>
      </c>
      <c r="P31" s="36"/>
      <c r="Q31" s="35" t="s">
        <v>42</v>
      </c>
      <c r="R31" s="118">
        <f>'3a 58C 23-24 Persons Count'!R28</f>
        <v>2.0000000000000001E-4</v>
      </c>
      <c r="S31" s="52">
        <f t="shared" si="14"/>
        <v>495</v>
      </c>
      <c r="T31" s="52">
        <f t="shared" si="15"/>
        <v>5</v>
      </c>
      <c r="U31" s="52">
        <f t="shared" si="6"/>
        <v>101</v>
      </c>
      <c r="V31" s="53">
        <f t="shared" si="7"/>
        <v>601</v>
      </c>
      <c r="W31" s="190"/>
      <c r="X31" s="35" t="s">
        <v>42</v>
      </c>
      <c r="Y31" s="51">
        <f>'3a 58C 23-24 Persons Count'!R28</f>
        <v>2.0000000000000001E-4</v>
      </c>
      <c r="Z31" s="52">
        <f t="shared" si="34"/>
        <v>0</v>
      </c>
      <c r="AA31" s="52">
        <f t="shared" si="33"/>
        <v>0</v>
      </c>
      <c r="AB31" s="52">
        <f t="shared" si="21"/>
        <v>0</v>
      </c>
      <c r="AC31" s="12">
        <f t="shared" si="17"/>
        <v>0</v>
      </c>
      <c r="AD31" s="190"/>
      <c r="AE31" s="44">
        <f t="shared" si="8"/>
        <v>498</v>
      </c>
      <c r="AF31" s="44">
        <f t="shared" si="9"/>
        <v>5</v>
      </c>
      <c r="AG31" s="44">
        <f t="shared" si="10"/>
        <v>101</v>
      </c>
      <c r="AH31" s="48">
        <f t="shared" si="11"/>
        <v>604</v>
      </c>
      <c r="AI31" s="58">
        <f t="shared" si="12"/>
        <v>0</v>
      </c>
      <c r="AQ31" s="188"/>
    </row>
    <row r="32" spans="1:43" x14ac:dyDescent="0.25">
      <c r="A32" s="35" t="s">
        <v>43</v>
      </c>
      <c r="B32" s="51">
        <f>'3a 58C 23-24 Persons Count'!T29</f>
        <v>1.0500000000000001E-2</v>
      </c>
      <c r="C32" s="52">
        <f t="shared" si="13"/>
        <v>0</v>
      </c>
      <c r="D32" s="36"/>
      <c r="E32" s="110" t="s">
        <v>43</v>
      </c>
      <c r="F32" s="111">
        <f>'3a 58C 23-24 Persons Count'!T29</f>
        <v>1.0500000000000001E-2</v>
      </c>
      <c r="G32" s="112">
        <f t="shared" si="3"/>
        <v>225</v>
      </c>
      <c r="H32" s="36"/>
      <c r="I32" s="110" t="s">
        <v>43</v>
      </c>
      <c r="J32" s="111">
        <f>'3a 58C 23-24 Persons Count'!T29</f>
        <v>1.0500000000000001E-2</v>
      </c>
      <c r="K32" s="112">
        <f t="shared" si="4"/>
        <v>59</v>
      </c>
      <c r="L32" s="36"/>
      <c r="M32" s="110" t="s">
        <v>43</v>
      </c>
      <c r="N32" s="111">
        <f>'3a 58C 23-24 Persons Count'!T29</f>
        <v>1.0500000000000001E-2</v>
      </c>
      <c r="O32" s="112">
        <f t="shared" si="5"/>
        <v>0</v>
      </c>
      <c r="P32" s="36"/>
      <c r="Q32" s="35" t="s">
        <v>43</v>
      </c>
      <c r="R32" s="118">
        <f>'3a 58C 23-24 Persons Count'!R29</f>
        <v>1.32E-2</v>
      </c>
      <c r="S32" s="52">
        <f t="shared" si="14"/>
        <v>32700</v>
      </c>
      <c r="T32" s="52">
        <f t="shared" si="15"/>
        <v>348</v>
      </c>
      <c r="U32" s="52">
        <f t="shared" si="6"/>
        <v>6687</v>
      </c>
      <c r="V32" s="53">
        <f t="shared" si="7"/>
        <v>39735</v>
      </c>
      <c r="W32" s="190"/>
      <c r="X32" s="35" t="s">
        <v>43</v>
      </c>
      <c r="Y32" s="51">
        <f>'3a 58C 23-24 Persons Count'!R29</f>
        <v>1.32E-2</v>
      </c>
      <c r="Z32" s="52">
        <f t="shared" si="34"/>
        <v>0</v>
      </c>
      <c r="AA32" s="52">
        <f t="shared" si="33"/>
        <v>0</v>
      </c>
      <c r="AB32" s="52">
        <f t="shared" si="21"/>
        <v>0</v>
      </c>
      <c r="AC32" s="12">
        <f t="shared" si="17"/>
        <v>0</v>
      </c>
      <c r="AD32" s="190"/>
      <c r="AE32" s="44">
        <f t="shared" si="8"/>
        <v>32984</v>
      </c>
      <c r="AF32" s="44">
        <f t="shared" si="9"/>
        <v>348</v>
      </c>
      <c r="AG32" s="44">
        <f t="shared" si="10"/>
        <v>6687</v>
      </c>
      <c r="AH32" s="48">
        <f t="shared" si="11"/>
        <v>40019</v>
      </c>
      <c r="AI32" s="58">
        <f t="shared" si="12"/>
        <v>0</v>
      </c>
      <c r="AQ32" s="188"/>
    </row>
    <row r="33" spans="1:43" x14ac:dyDescent="0.25">
      <c r="A33" s="35" t="s">
        <v>44</v>
      </c>
      <c r="B33" s="51">
        <f>'3a 58C 23-24 Persons Count'!T30</f>
        <v>1.8E-3</v>
      </c>
      <c r="C33" s="52">
        <f t="shared" si="13"/>
        <v>0</v>
      </c>
      <c r="D33" s="36"/>
      <c r="E33" s="110" t="s">
        <v>44</v>
      </c>
      <c r="F33" s="111">
        <f>'3a 58C 23-24 Persons Count'!T30</f>
        <v>1.8E-3</v>
      </c>
      <c r="G33" s="112">
        <f t="shared" si="3"/>
        <v>39</v>
      </c>
      <c r="H33" s="36"/>
      <c r="I33" s="110" t="s">
        <v>44</v>
      </c>
      <c r="J33" s="111">
        <f>'3a 58C 23-24 Persons Count'!T30</f>
        <v>1.8E-3</v>
      </c>
      <c r="K33" s="112">
        <f t="shared" si="4"/>
        <v>10</v>
      </c>
      <c r="L33" s="36"/>
      <c r="M33" s="110" t="s">
        <v>44</v>
      </c>
      <c r="N33" s="111">
        <f>'3a 58C 23-24 Persons Count'!T30</f>
        <v>1.8E-3</v>
      </c>
      <c r="O33" s="112">
        <f t="shared" si="5"/>
        <v>0</v>
      </c>
      <c r="P33" s="36"/>
      <c r="Q33" s="35" t="s">
        <v>44</v>
      </c>
      <c r="R33" s="118">
        <f>'3a 58C 23-24 Persons Count'!R30</f>
        <v>2.3E-3</v>
      </c>
      <c r="S33" s="52">
        <f t="shared" si="14"/>
        <v>5698</v>
      </c>
      <c r="T33" s="52">
        <f t="shared" si="15"/>
        <v>61</v>
      </c>
      <c r="U33" s="52">
        <f t="shared" si="6"/>
        <v>1165</v>
      </c>
      <c r="V33" s="53">
        <f t="shared" si="7"/>
        <v>6924</v>
      </c>
      <c r="W33" s="190"/>
      <c r="X33" s="35" t="s">
        <v>44</v>
      </c>
      <c r="Y33" s="51">
        <f>'3a 58C 23-24 Persons Count'!R30</f>
        <v>2.3E-3</v>
      </c>
      <c r="Z33" s="52">
        <f t="shared" si="34"/>
        <v>0</v>
      </c>
      <c r="AA33" s="52">
        <f t="shared" si="33"/>
        <v>0</v>
      </c>
      <c r="AB33" s="52">
        <f t="shared" si="21"/>
        <v>0</v>
      </c>
      <c r="AC33" s="12">
        <f t="shared" si="17"/>
        <v>0</v>
      </c>
      <c r="AD33" s="190"/>
      <c r="AE33" s="44">
        <f t="shared" si="8"/>
        <v>5747</v>
      </c>
      <c r="AF33" s="44">
        <f t="shared" si="9"/>
        <v>61</v>
      </c>
      <c r="AG33" s="44">
        <f t="shared" si="10"/>
        <v>1165</v>
      </c>
      <c r="AH33" s="48">
        <f t="shared" si="11"/>
        <v>6973</v>
      </c>
      <c r="AI33" s="58">
        <f t="shared" si="12"/>
        <v>0</v>
      </c>
      <c r="AQ33" s="188"/>
    </row>
    <row r="34" spans="1:43" x14ac:dyDescent="0.25">
      <c r="A34" s="35" t="s">
        <v>45</v>
      </c>
      <c r="B34" s="51">
        <f>'3a 58C 23-24 Persons Count'!T31</f>
        <v>2.0999999999999999E-3</v>
      </c>
      <c r="C34" s="52">
        <f t="shared" si="13"/>
        <v>0</v>
      </c>
      <c r="D34" s="36"/>
      <c r="E34" s="110" t="s">
        <v>45</v>
      </c>
      <c r="F34" s="111">
        <f>'3a 58C 23-24 Persons Count'!T31</f>
        <v>2.0999999999999999E-3</v>
      </c>
      <c r="G34" s="112">
        <f t="shared" si="3"/>
        <v>45</v>
      </c>
      <c r="H34" s="36"/>
      <c r="I34" s="110" t="s">
        <v>45</v>
      </c>
      <c r="J34" s="111">
        <f>'3a 58C 23-24 Persons Count'!T31</f>
        <v>2.0999999999999999E-3</v>
      </c>
      <c r="K34" s="112">
        <f t="shared" si="4"/>
        <v>12</v>
      </c>
      <c r="L34" s="36"/>
      <c r="M34" s="110" t="s">
        <v>45</v>
      </c>
      <c r="N34" s="111">
        <f>'3a 58C 23-24 Persons Count'!T31</f>
        <v>2.0999999999999999E-3</v>
      </c>
      <c r="O34" s="112">
        <f t="shared" si="5"/>
        <v>0</v>
      </c>
      <c r="P34" s="36"/>
      <c r="Q34" s="35" t="s">
        <v>45</v>
      </c>
      <c r="R34" s="118">
        <f>'3a 58C 23-24 Persons Count'!R31</f>
        <v>1.9E-3</v>
      </c>
      <c r="S34" s="52">
        <f t="shared" si="14"/>
        <v>4707</v>
      </c>
      <c r="T34" s="52">
        <f t="shared" si="15"/>
        <v>50</v>
      </c>
      <c r="U34" s="52">
        <f t="shared" si="6"/>
        <v>963</v>
      </c>
      <c r="V34" s="53">
        <f t="shared" si="7"/>
        <v>5720</v>
      </c>
      <c r="W34" s="190"/>
      <c r="X34" s="35" t="s">
        <v>45</v>
      </c>
      <c r="Y34" s="51">
        <f>'3a 58C 23-24 Persons Count'!R31</f>
        <v>1.9E-3</v>
      </c>
      <c r="Z34" s="52">
        <f t="shared" si="34"/>
        <v>0</v>
      </c>
      <c r="AA34" s="52">
        <f t="shared" si="33"/>
        <v>0</v>
      </c>
      <c r="AB34" s="52">
        <f t="shared" si="21"/>
        <v>0</v>
      </c>
      <c r="AC34" s="12">
        <f t="shared" ref="AC34:AC63" si="35">SUM(Z34:AB34)</f>
        <v>0</v>
      </c>
      <c r="AD34" s="190"/>
      <c r="AE34" s="44">
        <f t="shared" si="8"/>
        <v>4764</v>
      </c>
      <c r="AF34" s="44">
        <f t="shared" si="9"/>
        <v>50</v>
      </c>
      <c r="AG34" s="44">
        <f t="shared" si="10"/>
        <v>963</v>
      </c>
      <c r="AH34" s="48">
        <f t="shared" si="11"/>
        <v>5777</v>
      </c>
      <c r="AI34" s="58">
        <f t="shared" si="12"/>
        <v>0</v>
      </c>
      <c r="AQ34" s="188"/>
    </row>
    <row r="35" spans="1:43" x14ac:dyDescent="0.25">
      <c r="A35" s="35" t="s">
        <v>46</v>
      </c>
      <c r="B35" s="51">
        <f>'3a 58C 23-24 Persons Count'!T32</f>
        <v>5.6599999999999998E-2</v>
      </c>
      <c r="C35" s="52">
        <f t="shared" si="13"/>
        <v>0</v>
      </c>
      <c r="D35" s="36"/>
      <c r="E35" s="110" t="s">
        <v>46</v>
      </c>
      <c r="F35" s="111">
        <f>'3a 58C 23-24 Persons Count'!T32</f>
        <v>5.6599999999999998E-2</v>
      </c>
      <c r="G35" s="112">
        <f t="shared" si="3"/>
        <v>1215</v>
      </c>
      <c r="H35" s="36"/>
      <c r="I35" s="110" t="s">
        <v>46</v>
      </c>
      <c r="J35" s="111">
        <f>'3a 58C 23-24 Persons Count'!T32</f>
        <v>5.6599999999999998E-2</v>
      </c>
      <c r="K35" s="112">
        <f t="shared" si="4"/>
        <v>317</v>
      </c>
      <c r="L35" s="36"/>
      <c r="M35" s="110" t="s">
        <v>46</v>
      </c>
      <c r="N35" s="111">
        <f>'3a 58C 23-24 Persons Count'!T32</f>
        <v>5.6599999999999998E-2</v>
      </c>
      <c r="O35" s="112">
        <f t="shared" si="5"/>
        <v>0</v>
      </c>
      <c r="P35" s="36"/>
      <c r="Q35" s="35" t="s">
        <v>46</v>
      </c>
      <c r="R35" s="118">
        <f>'3a 58C 23-24 Persons Count'!R32</f>
        <v>6.3899999999999998E-2</v>
      </c>
      <c r="S35" s="52">
        <f t="shared" si="14"/>
        <v>158300</v>
      </c>
      <c r="T35" s="52">
        <f t="shared" si="15"/>
        <v>1683</v>
      </c>
      <c r="U35" s="52">
        <f t="shared" si="6"/>
        <v>32373</v>
      </c>
      <c r="V35" s="53">
        <f t="shared" si="7"/>
        <v>192356</v>
      </c>
      <c r="W35" s="190"/>
      <c r="X35" s="35" t="s">
        <v>46</v>
      </c>
      <c r="Y35" s="51">
        <f>'3a 58C 23-24 Persons Count'!R32</f>
        <v>6.3899999999999998E-2</v>
      </c>
      <c r="Z35" s="52">
        <f t="shared" si="34"/>
        <v>0</v>
      </c>
      <c r="AA35" s="52">
        <f t="shared" si="33"/>
        <v>0</v>
      </c>
      <c r="AB35" s="52">
        <f t="shared" si="21"/>
        <v>0</v>
      </c>
      <c r="AC35" s="12">
        <f t="shared" si="35"/>
        <v>0</v>
      </c>
      <c r="AD35" s="190"/>
      <c r="AE35" s="44">
        <f t="shared" si="8"/>
        <v>159832</v>
      </c>
      <c r="AF35" s="44">
        <f t="shared" si="9"/>
        <v>1683</v>
      </c>
      <c r="AG35" s="44">
        <f t="shared" si="10"/>
        <v>32373</v>
      </c>
      <c r="AH35" s="48">
        <f t="shared" si="11"/>
        <v>193888</v>
      </c>
      <c r="AI35" s="58">
        <f t="shared" si="12"/>
        <v>0</v>
      </c>
      <c r="AQ35" s="188"/>
    </row>
    <row r="36" spans="1:43" x14ac:dyDescent="0.25">
      <c r="A36" s="35" t="s">
        <v>47</v>
      </c>
      <c r="B36" s="51">
        <f>'3a 58C 23-24 Persons Count'!T33</f>
        <v>4.7000000000000002E-3</v>
      </c>
      <c r="C36" s="52">
        <f t="shared" si="13"/>
        <v>0</v>
      </c>
      <c r="D36" s="36"/>
      <c r="E36" s="110" t="s">
        <v>47</v>
      </c>
      <c r="F36" s="111">
        <f>'3a 58C 23-24 Persons Count'!T33</f>
        <v>4.7000000000000002E-3</v>
      </c>
      <c r="G36" s="112">
        <f t="shared" si="3"/>
        <v>101</v>
      </c>
      <c r="H36" s="36"/>
      <c r="I36" s="110" t="s">
        <v>47</v>
      </c>
      <c r="J36" s="111">
        <f>'3a 58C 23-24 Persons Count'!T33</f>
        <v>4.7000000000000002E-3</v>
      </c>
      <c r="K36" s="112">
        <f t="shared" si="4"/>
        <v>26</v>
      </c>
      <c r="L36" s="36"/>
      <c r="M36" s="110" t="s">
        <v>47</v>
      </c>
      <c r="N36" s="111">
        <f>'3a 58C 23-24 Persons Count'!T33</f>
        <v>4.7000000000000002E-3</v>
      </c>
      <c r="O36" s="112">
        <f t="shared" si="5"/>
        <v>0</v>
      </c>
      <c r="P36" s="36"/>
      <c r="Q36" s="35" t="s">
        <v>47</v>
      </c>
      <c r="R36" s="118">
        <f>'3a 58C 23-24 Persons Count'!R33</f>
        <v>4.8999999999999998E-3</v>
      </c>
      <c r="S36" s="52">
        <f t="shared" si="14"/>
        <v>12139</v>
      </c>
      <c r="T36" s="52">
        <f t="shared" si="15"/>
        <v>129</v>
      </c>
      <c r="U36" s="52">
        <f t="shared" si="6"/>
        <v>2482</v>
      </c>
      <c r="V36" s="53">
        <f t="shared" si="7"/>
        <v>14750</v>
      </c>
      <c r="W36" s="190"/>
      <c r="X36" s="35" t="s">
        <v>47</v>
      </c>
      <c r="Y36" s="51">
        <f>'3a 58C 23-24 Persons Count'!R33</f>
        <v>4.8999999999999998E-3</v>
      </c>
      <c r="Z36" s="52">
        <f t="shared" si="34"/>
        <v>0</v>
      </c>
      <c r="AA36" s="52">
        <f>ROUND(AA$5*Y36,0)</f>
        <v>0</v>
      </c>
      <c r="AB36" s="52">
        <f t="shared" si="21"/>
        <v>0</v>
      </c>
      <c r="AC36" s="12">
        <f t="shared" si="35"/>
        <v>0</v>
      </c>
      <c r="AD36" s="190"/>
      <c r="AE36" s="44">
        <f t="shared" si="8"/>
        <v>12266</v>
      </c>
      <c r="AF36" s="44">
        <f t="shared" si="9"/>
        <v>129</v>
      </c>
      <c r="AG36" s="44">
        <f t="shared" si="10"/>
        <v>2482</v>
      </c>
      <c r="AH36" s="48">
        <f t="shared" si="11"/>
        <v>14877</v>
      </c>
      <c r="AI36" s="58">
        <f t="shared" si="12"/>
        <v>0</v>
      </c>
      <c r="AQ36" s="188"/>
    </row>
    <row r="37" spans="1:43" x14ac:dyDescent="0.25">
      <c r="A37" s="35" t="s">
        <v>48</v>
      </c>
      <c r="B37" s="51">
        <f>'3a 58C 23-24 Persons Count'!T34</f>
        <v>4.0000000000000002E-4</v>
      </c>
      <c r="C37" s="52">
        <f t="shared" si="13"/>
        <v>0</v>
      </c>
      <c r="D37" s="36"/>
      <c r="E37" s="110" t="s">
        <v>48</v>
      </c>
      <c r="F37" s="111">
        <f>'3a 58C 23-24 Persons Count'!T34</f>
        <v>4.0000000000000002E-4</v>
      </c>
      <c r="G37" s="112">
        <f t="shared" si="3"/>
        <v>9</v>
      </c>
      <c r="H37" s="36"/>
      <c r="I37" s="110" t="s">
        <v>48</v>
      </c>
      <c r="J37" s="111">
        <f>'3a 58C 23-24 Persons Count'!T34</f>
        <v>4.0000000000000002E-4</v>
      </c>
      <c r="K37" s="112">
        <f t="shared" si="4"/>
        <v>2</v>
      </c>
      <c r="L37" s="36"/>
      <c r="M37" s="110" t="s">
        <v>48</v>
      </c>
      <c r="N37" s="111">
        <f>'3a 58C 23-24 Persons Count'!T34</f>
        <v>4.0000000000000002E-4</v>
      </c>
      <c r="O37" s="112">
        <f t="shared" si="5"/>
        <v>0</v>
      </c>
      <c r="P37" s="36"/>
      <c r="Q37" s="35" t="s">
        <v>48</v>
      </c>
      <c r="R37" s="118">
        <f>'3a 58C 23-24 Persons Count'!R34</f>
        <v>4.0000000000000002E-4</v>
      </c>
      <c r="S37" s="52">
        <f t="shared" si="14"/>
        <v>991</v>
      </c>
      <c r="T37" s="52">
        <f t="shared" si="15"/>
        <v>11</v>
      </c>
      <c r="U37" s="52">
        <f t="shared" si="6"/>
        <v>203</v>
      </c>
      <c r="V37" s="53">
        <f t="shared" si="7"/>
        <v>1205</v>
      </c>
      <c r="W37" s="190"/>
      <c r="X37" s="35" t="s">
        <v>48</v>
      </c>
      <c r="Y37" s="51">
        <f>'3a 58C 23-24 Persons Count'!R34</f>
        <v>4.0000000000000002E-4</v>
      </c>
      <c r="Z37" s="52">
        <f t="shared" si="34"/>
        <v>0</v>
      </c>
      <c r="AA37" s="52">
        <f t="shared" si="33"/>
        <v>0</v>
      </c>
      <c r="AB37" s="52">
        <f t="shared" si="21"/>
        <v>0</v>
      </c>
      <c r="AC37" s="12">
        <f t="shared" si="35"/>
        <v>0</v>
      </c>
      <c r="AD37" s="190"/>
      <c r="AE37" s="44">
        <f t="shared" si="8"/>
        <v>1002</v>
      </c>
      <c r="AF37" s="44">
        <f t="shared" si="9"/>
        <v>11</v>
      </c>
      <c r="AG37" s="44">
        <f t="shared" si="10"/>
        <v>203</v>
      </c>
      <c r="AH37" s="48">
        <f t="shared" si="11"/>
        <v>1216</v>
      </c>
      <c r="AI37" s="58">
        <f t="shared" si="12"/>
        <v>0</v>
      </c>
      <c r="AQ37" s="188"/>
    </row>
    <row r="38" spans="1:43" x14ac:dyDescent="0.25">
      <c r="A38" s="35" t="s">
        <v>49</v>
      </c>
      <c r="B38" s="51">
        <f>'3a 58C 23-24 Persons Count'!T35</f>
        <v>6.0900000000000003E-2</v>
      </c>
      <c r="C38" s="52">
        <f t="shared" si="13"/>
        <v>0</v>
      </c>
      <c r="D38" s="36"/>
      <c r="E38" s="110" t="s">
        <v>49</v>
      </c>
      <c r="F38" s="111">
        <f>'3a 58C 23-24 Persons Count'!T35</f>
        <v>6.0900000000000003E-2</v>
      </c>
      <c r="G38" s="112">
        <f t="shared" si="3"/>
        <v>1308</v>
      </c>
      <c r="H38" s="36"/>
      <c r="I38" s="110" t="s">
        <v>49</v>
      </c>
      <c r="J38" s="111">
        <f>'3a 58C 23-24 Persons Count'!T35</f>
        <v>6.0900000000000003E-2</v>
      </c>
      <c r="K38" s="112">
        <f>ROUND(J38*K$5,0)</f>
        <v>341</v>
      </c>
      <c r="L38" s="36"/>
      <c r="M38" s="110" t="s">
        <v>49</v>
      </c>
      <c r="N38" s="111">
        <f>'3a 58C 23-24 Persons Count'!T35</f>
        <v>6.0900000000000003E-2</v>
      </c>
      <c r="O38" s="112">
        <f t="shared" si="5"/>
        <v>0</v>
      </c>
      <c r="P38" s="36"/>
      <c r="Q38" s="35" t="s">
        <v>49</v>
      </c>
      <c r="R38" s="118">
        <f>'3a 58C 23-24 Persons Count'!R35</f>
        <v>6.4299999999999996E-2</v>
      </c>
      <c r="S38" s="52">
        <f t="shared" si="14"/>
        <v>159291</v>
      </c>
      <c r="T38" s="216">
        <f>ROUNDDOWN($T$5*R38,0)</f>
        <v>1693</v>
      </c>
      <c r="U38" s="52">
        <f t="shared" si="6"/>
        <v>32575</v>
      </c>
      <c r="V38" s="53">
        <f t="shared" si="7"/>
        <v>193559</v>
      </c>
      <c r="W38" s="190"/>
      <c r="X38" s="35" t="s">
        <v>49</v>
      </c>
      <c r="Y38" s="51">
        <f>'3a 58C 23-24 Persons Count'!R35</f>
        <v>6.4299999999999996E-2</v>
      </c>
      <c r="Z38" s="52">
        <f t="shared" si="34"/>
        <v>0</v>
      </c>
      <c r="AA38" s="52">
        <f t="shared" si="33"/>
        <v>0</v>
      </c>
      <c r="AB38" s="52">
        <f t="shared" si="21"/>
        <v>0</v>
      </c>
      <c r="AC38" s="12">
        <f t="shared" si="35"/>
        <v>0</v>
      </c>
      <c r="AD38" s="190"/>
      <c r="AE38" s="44">
        <f t="shared" si="8"/>
        <v>160940</v>
      </c>
      <c r="AF38" s="44">
        <f>SUM(T38,AA38)</f>
        <v>1693</v>
      </c>
      <c r="AG38" s="44">
        <f>SUM(U38,AB38)</f>
        <v>32575</v>
      </c>
      <c r="AH38" s="48">
        <f t="shared" si="11"/>
        <v>195208</v>
      </c>
      <c r="AI38" s="58">
        <f t="shared" si="12"/>
        <v>0</v>
      </c>
      <c r="AQ38" s="188"/>
    </row>
    <row r="39" spans="1:43" x14ac:dyDescent="0.25">
      <c r="A39" s="35" t="s">
        <v>50</v>
      </c>
      <c r="B39" s="51">
        <f>'3a 58C 23-24 Persons Count'!T36</f>
        <v>4.5499999999999999E-2</v>
      </c>
      <c r="C39" s="52">
        <f t="shared" si="13"/>
        <v>0</v>
      </c>
      <c r="D39" s="36"/>
      <c r="E39" s="110" t="s">
        <v>50</v>
      </c>
      <c r="F39" s="111">
        <f>'3a 58C 23-24 Persons Count'!T36</f>
        <v>4.5499999999999999E-2</v>
      </c>
      <c r="G39" s="112">
        <f t="shared" si="3"/>
        <v>977</v>
      </c>
      <c r="H39" s="36"/>
      <c r="I39" s="110" t="s">
        <v>50</v>
      </c>
      <c r="J39" s="111">
        <f>'3a 58C 23-24 Persons Count'!T36</f>
        <v>4.5499999999999999E-2</v>
      </c>
      <c r="K39" s="112">
        <f t="shared" ref="K39:K42" si="36">ROUND(J39*K$5,0)</f>
        <v>255</v>
      </c>
      <c r="L39" s="36"/>
      <c r="M39" s="110" t="s">
        <v>50</v>
      </c>
      <c r="N39" s="111">
        <f>'3a 58C 23-24 Persons Count'!T36</f>
        <v>4.5499999999999999E-2</v>
      </c>
      <c r="O39" s="112">
        <f t="shared" si="5"/>
        <v>0</v>
      </c>
      <c r="P39" s="36"/>
      <c r="Q39" s="35" t="s">
        <v>50</v>
      </c>
      <c r="R39" s="118">
        <f>'3a 58C 23-24 Persons Count'!R36</f>
        <v>4.3299999999999998E-2</v>
      </c>
      <c r="S39" s="52">
        <f t="shared" si="14"/>
        <v>107267</v>
      </c>
      <c r="T39" s="52">
        <f t="shared" si="15"/>
        <v>1141</v>
      </c>
      <c r="U39" s="52">
        <f t="shared" si="6"/>
        <v>21936</v>
      </c>
      <c r="V39" s="53">
        <f t="shared" si="7"/>
        <v>130344</v>
      </c>
      <c r="W39" s="190"/>
      <c r="X39" s="35" t="s">
        <v>50</v>
      </c>
      <c r="Y39" s="51">
        <f>'3a 58C 23-24 Persons Count'!R36</f>
        <v>4.3299999999999998E-2</v>
      </c>
      <c r="Z39" s="52">
        <f t="shared" si="34"/>
        <v>0</v>
      </c>
      <c r="AA39" s="52">
        <f t="shared" si="33"/>
        <v>0</v>
      </c>
      <c r="AB39" s="52">
        <f t="shared" si="21"/>
        <v>0</v>
      </c>
      <c r="AC39" s="12">
        <f t="shared" si="35"/>
        <v>0</v>
      </c>
      <c r="AD39" s="190"/>
      <c r="AE39" s="44">
        <f t="shared" si="8"/>
        <v>108499</v>
      </c>
      <c r="AF39" s="44">
        <f t="shared" ref="AF39:AF56" si="37">SUM(T39,AA39)</f>
        <v>1141</v>
      </c>
      <c r="AG39" s="44">
        <f t="shared" ref="AG39:AG56" si="38">SUM(U39,AB39)</f>
        <v>21936</v>
      </c>
      <c r="AH39" s="48">
        <f t="shared" ref="AH39:AH63" si="39">SUM(AE39:AG39)</f>
        <v>131576</v>
      </c>
      <c r="AI39" s="58">
        <f t="shared" si="12"/>
        <v>0</v>
      </c>
      <c r="AQ39" s="188"/>
    </row>
    <row r="40" spans="1:43" x14ac:dyDescent="0.25">
      <c r="A40" s="35" t="s">
        <v>51</v>
      </c>
      <c r="B40" s="51">
        <f>'3a 58C 23-24 Persons Count'!T37</f>
        <v>1.2999999999999999E-3</v>
      </c>
      <c r="C40" s="52">
        <f t="shared" si="13"/>
        <v>0</v>
      </c>
      <c r="D40" s="36"/>
      <c r="E40" s="110" t="s">
        <v>51</v>
      </c>
      <c r="F40" s="111">
        <f>'3a 58C 23-24 Persons Count'!T37</f>
        <v>1.2999999999999999E-3</v>
      </c>
      <c r="G40" s="112">
        <f t="shared" si="3"/>
        <v>28</v>
      </c>
      <c r="H40" s="36"/>
      <c r="I40" s="110" t="s">
        <v>51</v>
      </c>
      <c r="J40" s="111">
        <f>'3a 58C 23-24 Persons Count'!T37</f>
        <v>1.2999999999999999E-3</v>
      </c>
      <c r="K40" s="112">
        <f t="shared" si="36"/>
        <v>7</v>
      </c>
      <c r="L40" s="36"/>
      <c r="M40" s="110" t="s">
        <v>51</v>
      </c>
      <c r="N40" s="111">
        <f>'3a 58C 23-24 Persons Count'!T37</f>
        <v>1.2999999999999999E-3</v>
      </c>
      <c r="O40" s="112">
        <f t="shared" si="5"/>
        <v>0</v>
      </c>
      <c r="P40" s="36"/>
      <c r="Q40" s="35" t="s">
        <v>51</v>
      </c>
      <c r="R40" s="118">
        <f>'3a 58C 23-24 Persons Count'!R37</f>
        <v>1.4E-3</v>
      </c>
      <c r="S40" s="52">
        <f t="shared" si="14"/>
        <v>3468</v>
      </c>
      <c r="T40" s="52">
        <f t="shared" ref="T40:T63" si="40">ROUND($T$5*R40,0)</f>
        <v>37</v>
      </c>
      <c r="U40" s="52">
        <f t="shared" si="6"/>
        <v>709</v>
      </c>
      <c r="V40" s="53">
        <f t="shared" si="7"/>
        <v>4214</v>
      </c>
      <c r="W40" s="190"/>
      <c r="X40" s="35" t="s">
        <v>51</v>
      </c>
      <c r="Y40" s="51">
        <f>'3a 58C 23-24 Persons Count'!R37</f>
        <v>1.4E-3</v>
      </c>
      <c r="Z40" s="52">
        <f t="shared" si="34"/>
        <v>0</v>
      </c>
      <c r="AA40" s="52">
        <f>ROUND(AA$5*Y40,0)</f>
        <v>0</v>
      </c>
      <c r="AB40" s="52">
        <f t="shared" si="21"/>
        <v>0</v>
      </c>
      <c r="AC40" s="12">
        <f t="shared" si="35"/>
        <v>0</v>
      </c>
      <c r="AD40" s="190"/>
      <c r="AE40" s="44">
        <f t="shared" si="8"/>
        <v>3503</v>
      </c>
      <c r="AF40" s="44">
        <f t="shared" si="37"/>
        <v>37</v>
      </c>
      <c r="AG40" s="44">
        <f t="shared" si="38"/>
        <v>709</v>
      </c>
      <c r="AH40" s="48">
        <f t="shared" si="39"/>
        <v>4249</v>
      </c>
      <c r="AI40" s="58">
        <f t="shared" si="12"/>
        <v>0</v>
      </c>
      <c r="AQ40" s="188"/>
    </row>
    <row r="41" spans="1:43" x14ac:dyDescent="0.25">
      <c r="A41" s="35" t="s">
        <v>52</v>
      </c>
      <c r="B41" s="51">
        <f>'3a 58C 23-24 Persons Count'!T38</f>
        <v>7.0300000000000001E-2</v>
      </c>
      <c r="C41" s="52">
        <f t="shared" si="13"/>
        <v>0</v>
      </c>
      <c r="D41" s="36"/>
      <c r="E41" s="110" t="s">
        <v>52</v>
      </c>
      <c r="F41" s="111">
        <f>'3a 58C 23-24 Persons Count'!T38</f>
        <v>7.0300000000000001E-2</v>
      </c>
      <c r="G41" s="112">
        <f t="shared" si="3"/>
        <v>1510</v>
      </c>
      <c r="H41" s="36"/>
      <c r="I41" s="110" t="s">
        <v>52</v>
      </c>
      <c r="J41" s="111">
        <f>'3a 58C 23-24 Persons Count'!T38</f>
        <v>7.0300000000000001E-2</v>
      </c>
      <c r="K41" s="112">
        <f t="shared" si="36"/>
        <v>394</v>
      </c>
      <c r="L41" s="36"/>
      <c r="M41" s="110" t="s">
        <v>52</v>
      </c>
      <c r="N41" s="111">
        <f>'3a 58C 23-24 Persons Count'!T38</f>
        <v>7.0300000000000001E-2</v>
      </c>
      <c r="O41" s="112">
        <f t="shared" si="5"/>
        <v>0</v>
      </c>
      <c r="P41" s="36"/>
      <c r="Q41" s="35" t="s">
        <v>52</v>
      </c>
      <c r="R41" s="118">
        <f>'3a 58C 23-24 Persons Count'!R38</f>
        <v>6.6100000000000006E-2</v>
      </c>
      <c r="S41" s="52">
        <f t="shared" si="14"/>
        <v>163750</v>
      </c>
      <c r="T41" s="52">
        <f t="shared" si="40"/>
        <v>1741</v>
      </c>
      <c r="U41" s="52">
        <f t="shared" si="6"/>
        <v>33487</v>
      </c>
      <c r="V41" s="53">
        <f t="shared" si="7"/>
        <v>198978</v>
      </c>
      <c r="W41" s="190"/>
      <c r="X41" s="35" t="s">
        <v>52</v>
      </c>
      <c r="Y41" s="51">
        <f>'3a 58C 23-24 Persons Count'!R38</f>
        <v>6.6100000000000006E-2</v>
      </c>
      <c r="Z41" s="52">
        <f t="shared" si="34"/>
        <v>0</v>
      </c>
      <c r="AA41" s="52">
        <f t="shared" si="33"/>
        <v>0</v>
      </c>
      <c r="AB41" s="52">
        <f t="shared" si="21"/>
        <v>0</v>
      </c>
      <c r="AC41" s="12">
        <f t="shared" si="35"/>
        <v>0</v>
      </c>
      <c r="AD41" s="190"/>
      <c r="AE41" s="44">
        <f t="shared" si="8"/>
        <v>165654</v>
      </c>
      <c r="AF41" s="44">
        <f t="shared" si="37"/>
        <v>1741</v>
      </c>
      <c r="AG41" s="44">
        <f t="shared" si="38"/>
        <v>33487</v>
      </c>
      <c r="AH41" s="48">
        <f t="shared" si="39"/>
        <v>200882</v>
      </c>
      <c r="AI41" s="58">
        <f t="shared" si="12"/>
        <v>0</v>
      </c>
      <c r="AQ41" s="188"/>
    </row>
    <row r="42" spans="1:43" x14ac:dyDescent="0.25">
      <c r="A42" s="35" t="s">
        <v>53</v>
      </c>
      <c r="B42" s="51">
        <f>'3a 58C 23-24 Persons Count'!T39</f>
        <v>7.0800000000000002E-2</v>
      </c>
      <c r="C42" s="52">
        <f t="shared" si="13"/>
        <v>0</v>
      </c>
      <c r="D42" s="36"/>
      <c r="E42" s="110" t="s">
        <v>53</v>
      </c>
      <c r="F42" s="111">
        <f>'3a 58C 23-24 Persons Count'!T39</f>
        <v>7.0800000000000002E-2</v>
      </c>
      <c r="G42" s="112">
        <f t="shared" si="3"/>
        <v>1520</v>
      </c>
      <c r="H42" s="36"/>
      <c r="I42" s="110" t="s">
        <v>53</v>
      </c>
      <c r="J42" s="111">
        <f>'3a 58C 23-24 Persons Count'!T39</f>
        <v>7.0800000000000002E-2</v>
      </c>
      <c r="K42" s="112">
        <f t="shared" si="36"/>
        <v>396</v>
      </c>
      <c r="L42" s="36"/>
      <c r="M42" s="110" t="s">
        <v>53</v>
      </c>
      <c r="N42" s="111">
        <f>'3a 58C 23-24 Persons Count'!T39</f>
        <v>7.0800000000000002E-2</v>
      </c>
      <c r="O42" s="112">
        <f t="shared" si="5"/>
        <v>0</v>
      </c>
      <c r="P42" s="36"/>
      <c r="Q42" s="35" t="s">
        <v>53</v>
      </c>
      <c r="R42" s="118">
        <f>'3a 58C 23-24 Persons Count'!R39</f>
        <v>6.8099999999999994E-2</v>
      </c>
      <c r="S42" s="216">
        <f>ROUNDUP($S$5*R42,0)</f>
        <v>168705</v>
      </c>
      <c r="T42" s="52">
        <f t="shared" si="40"/>
        <v>1794</v>
      </c>
      <c r="U42" s="52">
        <f t="shared" si="6"/>
        <v>34500</v>
      </c>
      <c r="V42" s="53">
        <f t="shared" si="7"/>
        <v>204999</v>
      </c>
      <c r="W42" s="190"/>
      <c r="X42" s="35" t="s">
        <v>53</v>
      </c>
      <c r="Y42" s="51">
        <f>'3a 58C 23-24 Persons Count'!R39</f>
        <v>6.8099999999999994E-2</v>
      </c>
      <c r="Z42" s="52">
        <f t="shared" si="34"/>
        <v>0</v>
      </c>
      <c r="AA42" s="52">
        <f t="shared" si="33"/>
        <v>0</v>
      </c>
      <c r="AB42" s="52">
        <f t="shared" si="21"/>
        <v>0</v>
      </c>
      <c r="AC42" s="12">
        <f t="shared" si="35"/>
        <v>0</v>
      </c>
      <c r="AD42" s="190"/>
      <c r="AE42" s="44">
        <f t="shared" si="8"/>
        <v>170621</v>
      </c>
      <c r="AF42" s="44">
        <f t="shared" si="37"/>
        <v>1794</v>
      </c>
      <c r="AG42" s="44">
        <f t="shared" si="38"/>
        <v>34500</v>
      </c>
      <c r="AH42" s="48">
        <f t="shared" si="39"/>
        <v>206915</v>
      </c>
      <c r="AI42" s="58">
        <f t="shared" si="12"/>
        <v>0</v>
      </c>
      <c r="AQ42" s="188"/>
    </row>
    <row r="43" spans="1:43" x14ac:dyDescent="0.25">
      <c r="A43" s="35" t="s">
        <v>54</v>
      </c>
      <c r="B43" s="51">
        <f>'3a 58C 23-24 Persons Count'!T40</f>
        <v>1.89E-2</v>
      </c>
      <c r="C43" s="52">
        <f t="shared" si="13"/>
        <v>0</v>
      </c>
      <c r="D43" s="36"/>
      <c r="E43" s="110" t="s">
        <v>54</v>
      </c>
      <c r="F43" s="111">
        <f>'3a 58C 23-24 Persons Count'!T40</f>
        <v>1.89E-2</v>
      </c>
      <c r="G43" s="112">
        <f t="shared" si="3"/>
        <v>406</v>
      </c>
      <c r="H43" s="36"/>
      <c r="I43" s="110" t="s">
        <v>54</v>
      </c>
      <c r="J43" s="111">
        <f>'3a 58C 23-24 Persons Count'!T40</f>
        <v>1.89E-2</v>
      </c>
      <c r="K43" s="112">
        <f>ROUND(J43*K$5,0)</f>
        <v>106</v>
      </c>
      <c r="L43" s="36"/>
      <c r="M43" s="110" t="s">
        <v>54</v>
      </c>
      <c r="N43" s="111">
        <f>'3a 58C 23-24 Persons Count'!T40</f>
        <v>1.89E-2</v>
      </c>
      <c r="O43" s="112">
        <f t="shared" si="5"/>
        <v>0</v>
      </c>
      <c r="P43" s="36"/>
      <c r="Q43" s="35" t="s">
        <v>54</v>
      </c>
      <c r="R43" s="118">
        <f>'3a 58C 23-24 Persons Count'!R40</f>
        <v>1.6899999999999998E-2</v>
      </c>
      <c r="S43" s="52">
        <f t="shared" si="14"/>
        <v>41866</v>
      </c>
      <c r="T43" s="52">
        <f t="shared" si="40"/>
        <v>445</v>
      </c>
      <c r="U43" s="52">
        <f t="shared" si="6"/>
        <v>8562</v>
      </c>
      <c r="V43" s="53">
        <f t="shared" si="7"/>
        <v>50873</v>
      </c>
      <c r="W43" s="190"/>
      <c r="X43" s="35" t="s">
        <v>54</v>
      </c>
      <c r="Y43" s="51">
        <f>'3a 58C 23-24 Persons Count'!R40</f>
        <v>1.6899999999999998E-2</v>
      </c>
      <c r="Z43" s="52">
        <f t="shared" si="34"/>
        <v>0</v>
      </c>
      <c r="AA43" s="52">
        <f t="shared" si="33"/>
        <v>0</v>
      </c>
      <c r="AB43" s="52">
        <f t="shared" si="21"/>
        <v>0</v>
      </c>
      <c r="AC43" s="12">
        <f t="shared" si="35"/>
        <v>0</v>
      </c>
      <c r="AD43" s="190"/>
      <c r="AE43" s="44">
        <f t="shared" si="8"/>
        <v>42378</v>
      </c>
      <c r="AF43" s="44">
        <f t="shared" si="37"/>
        <v>445</v>
      </c>
      <c r="AG43" s="44">
        <f t="shared" si="38"/>
        <v>8562</v>
      </c>
      <c r="AH43" s="48">
        <f t="shared" si="39"/>
        <v>51385</v>
      </c>
      <c r="AI43" s="58">
        <f t="shared" si="12"/>
        <v>0</v>
      </c>
      <c r="AQ43" s="188"/>
    </row>
    <row r="44" spans="1:43" x14ac:dyDescent="0.25">
      <c r="A44" s="35" t="s">
        <v>55</v>
      </c>
      <c r="B44" s="51">
        <f>'3a 58C 23-24 Persons Count'!T41</f>
        <v>2.2599999999999999E-2</v>
      </c>
      <c r="C44" s="52">
        <f t="shared" si="13"/>
        <v>0</v>
      </c>
      <c r="D44" s="36"/>
      <c r="E44" s="110" t="s">
        <v>55</v>
      </c>
      <c r="F44" s="111">
        <f>'3a 58C 23-24 Persons Count'!T41</f>
        <v>2.2599999999999999E-2</v>
      </c>
      <c r="G44" s="112">
        <f t="shared" si="3"/>
        <v>485</v>
      </c>
      <c r="H44" s="36"/>
      <c r="I44" s="110" t="s">
        <v>55</v>
      </c>
      <c r="J44" s="111">
        <f>'3a 58C 23-24 Persons Count'!T41</f>
        <v>2.2599999999999999E-2</v>
      </c>
      <c r="K44" s="112">
        <f t="shared" ref="K44:K63" si="41">ROUND(J44*K$5,0)</f>
        <v>127</v>
      </c>
      <c r="L44" s="36"/>
      <c r="M44" s="110" t="s">
        <v>55</v>
      </c>
      <c r="N44" s="111">
        <f>'3a 58C 23-24 Persons Count'!T41</f>
        <v>2.2599999999999999E-2</v>
      </c>
      <c r="O44" s="112">
        <f t="shared" si="5"/>
        <v>0</v>
      </c>
      <c r="P44" s="36"/>
      <c r="Q44" s="35" t="s">
        <v>55</v>
      </c>
      <c r="R44" s="118">
        <f>'3a 58C 23-24 Persons Count'!R41</f>
        <v>2.1999999999999999E-2</v>
      </c>
      <c r="S44" s="52">
        <f t="shared" si="14"/>
        <v>54501</v>
      </c>
      <c r="T44" s="52">
        <f t="shared" si="40"/>
        <v>580</v>
      </c>
      <c r="U44" s="52">
        <f t="shared" si="6"/>
        <v>11145</v>
      </c>
      <c r="V44" s="53">
        <f t="shared" si="7"/>
        <v>66226</v>
      </c>
      <c r="W44" s="190"/>
      <c r="X44" s="35" t="s">
        <v>55</v>
      </c>
      <c r="Y44" s="51">
        <f>'3a 58C 23-24 Persons Count'!R41</f>
        <v>2.1999999999999999E-2</v>
      </c>
      <c r="Z44" s="52">
        <f t="shared" si="34"/>
        <v>0</v>
      </c>
      <c r="AA44" s="52">
        <f t="shared" si="33"/>
        <v>0</v>
      </c>
      <c r="AB44" s="52">
        <f t="shared" si="21"/>
        <v>0</v>
      </c>
      <c r="AC44" s="12">
        <f t="shared" si="35"/>
        <v>0</v>
      </c>
      <c r="AD44" s="190"/>
      <c r="AE44" s="44">
        <f t="shared" si="8"/>
        <v>55113</v>
      </c>
      <c r="AF44" s="44">
        <f t="shared" si="37"/>
        <v>580</v>
      </c>
      <c r="AG44" s="44">
        <f t="shared" si="38"/>
        <v>11145</v>
      </c>
      <c r="AH44" s="48">
        <f t="shared" si="39"/>
        <v>66838</v>
      </c>
      <c r="AI44" s="58">
        <f t="shared" si="12"/>
        <v>0</v>
      </c>
      <c r="AQ44" s="188"/>
    </row>
    <row r="45" spans="1:43" x14ac:dyDescent="0.25">
      <c r="A45" s="35" t="s">
        <v>56</v>
      </c>
      <c r="B45" s="51">
        <f>'3a 58C 23-24 Persons Count'!T42</f>
        <v>4.7999999999999996E-3</v>
      </c>
      <c r="C45" s="52">
        <f>ROUND(B45*C$5,0)</f>
        <v>0</v>
      </c>
      <c r="D45" s="36"/>
      <c r="E45" s="110" t="s">
        <v>56</v>
      </c>
      <c r="F45" s="111">
        <f>'3a 58C 23-24 Persons Count'!T42</f>
        <v>4.7999999999999996E-3</v>
      </c>
      <c r="G45" s="112">
        <f t="shared" si="3"/>
        <v>103</v>
      </c>
      <c r="H45" s="36"/>
      <c r="I45" s="110" t="s">
        <v>56</v>
      </c>
      <c r="J45" s="111">
        <f>'3a 58C 23-24 Persons Count'!T42</f>
        <v>4.7999999999999996E-3</v>
      </c>
      <c r="K45" s="112">
        <f t="shared" si="41"/>
        <v>27</v>
      </c>
      <c r="L45" s="36"/>
      <c r="M45" s="110" t="s">
        <v>56</v>
      </c>
      <c r="N45" s="111">
        <f>'3a 58C 23-24 Persons Count'!T42</f>
        <v>4.7999999999999996E-3</v>
      </c>
      <c r="O45" s="112">
        <f t="shared" si="5"/>
        <v>0</v>
      </c>
      <c r="P45" s="36"/>
      <c r="Q45" s="35" t="s">
        <v>56</v>
      </c>
      <c r="R45" s="118">
        <f>'3a 58C 23-24 Persons Count'!R42</f>
        <v>4.5999999999999999E-3</v>
      </c>
      <c r="S45" s="52">
        <f t="shared" si="14"/>
        <v>11396</v>
      </c>
      <c r="T45" s="52">
        <f t="shared" si="40"/>
        <v>121</v>
      </c>
      <c r="U45" s="52">
        <f t="shared" si="6"/>
        <v>2330</v>
      </c>
      <c r="V45" s="53">
        <f t="shared" si="7"/>
        <v>13847</v>
      </c>
      <c r="W45" s="190"/>
      <c r="X45" s="35" t="s">
        <v>56</v>
      </c>
      <c r="Y45" s="51">
        <f>'3a 58C 23-24 Persons Count'!R42</f>
        <v>4.5999999999999999E-3</v>
      </c>
      <c r="Z45" s="52">
        <f t="shared" si="34"/>
        <v>0</v>
      </c>
      <c r="AA45" s="52">
        <f t="shared" si="33"/>
        <v>0</v>
      </c>
      <c r="AB45" s="52">
        <f t="shared" si="21"/>
        <v>0</v>
      </c>
      <c r="AC45" s="12">
        <f t="shared" si="35"/>
        <v>0</v>
      </c>
      <c r="AD45" s="190"/>
      <c r="AE45" s="44">
        <f t="shared" si="8"/>
        <v>11526</v>
      </c>
      <c r="AF45" s="44">
        <f t="shared" si="37"/>
        <v>121</v>
      </c>
      <c r="AG45" s="44">
        <f t="shared" si="38"/>
        <v>2330</v>
      </c>
      <c r="AH45" s="48">
        <f t="shared" si="39"/>
        <v>13977</v>
      </c>
      <c r="AI45" s="58">
        <f t="shared" si="12"/>
        <v>0</v>
      </c>
      <c r="AQ45" s="188"/>
    </row>
    <row r="46" spans="1:43" x14ac:dyDescent="0.25">
      <c r="A46" s="35" t="s">
        <v>57</v>
      </c>
      <c r="B46" s="51">
        <f>'3a 58C 23-24 Persons Count'!T43</f>
        <v>6.0000000000000001E-3</v>
      </c>
      <c r="C46" s="52">
        <f t="shared" si="13"/>
        <v>0</v>
      </c>
      <c r="D46" s="36"/>
      <c r="E46" s="110" t="s">
        <v>57</v>
      </c>
      <c r="F46" s="111">
        <f>'3a 58C 23-24 Persons Count'!T43</f>
        <v>6.0000000000000001E-3</v>
      </c>
      <c r="G46" s="112">
        <f t="shared" ref="G46:G63" si="42">ROUND(F46*G$5,0)</f>
        <v>129</v>
      </c>
      <c r="H46" s="36"/>
      <c r="I46" s="110" t="s">
        <v>57</v>
      </c>
      <c r="J46" s="111">
        <f>'3a 58C 23-24 Persons Count'!T43</f>
        <v>6.0000000000000001E-3</v>
      </c>
      <c r="K46" s="112">
        <f t="shared" si="41"/>
        <v>34</v>
      </c>
      <c r="L46" s="36"/>
      <c r="M46" s="110" t="s">
        <v>57</v>
      </c>
      <c r="N46" s="111">
        <f>'3a 58C 23-24 Persons Count'!T43</f>
        <v>6.0000000000000001E-3</v>
      </c>
      <c r="O46" s="112">
        <f t="shared" si="5"/>
        <v>0</v>
      </c>
      <c r="P46" s="36"/>
      <c r="Q46" s="35" t="s">
        <v>57</v>
      </c>
      <c r="R46" s="118">
        <f>'3a 58C 23-24 Persons Count'!R43</f>
        <v>9.4999999999999998E-3</v>
      </c>
      <c r="S46" s="52">
        <f t="shared" si="14"/>
        <v>23534</v>
      </c>
      <c r="T46" s="52">
        <f t="shared" si="40"/>
        <v>250</v>
      </c>
      <c r="U46" s="52">
        <f t="shared" si="6"/>
        <v>4813</v>
      </c>
      <c r="V46" s="53">
        <f t="shared" si="7"/>
        <v>28597</v>
      </c>
      <c r="W46" s="190"/>
      <c r="X46" s="187" t="s">
        <v>57</v>
      </c>
      <c r="Y46" s="51">
        <f>'3a 58C 23-24 Persons Count'!R43</f>
        <v>9.4999999999999998E-3</v>
      </c>
      <c r="Z46" s="52">
        <f t="shared" si="34"/>
        <v>0</v>
      </c>
      <c r="AA46" s="52">
        <f t="shared" si="33"/>
        <v>0</v>
      </c>
      <c r="AB46" s="52">
        <f>ROUND(AB$5*Y46,0)</f>
        <v>0</v>
      </c>
      <c r="AC46" s="12">
        <f t="shared" si="35"/>
        <v>0</v>
      </c>
      <c r="AD46" s="190"/>
      <c r="AE46" s="44">
        <f t="shared" si="8"/>
        <v>23697</v>
      </c>
      <c r="AF46" s="44">
        <f t="shared" si="37"/>
        <v>250</v>
      </c>
      <c r="AG46" s="44">
        <f t="shared" si="38"/>
        <v>4813</v>
      </c>
      <c r="AH46" s="48">
        <f t="shared" si="39"/>
        <v>28760</v>
      </c>
      <c r="AI46" s="58">
        <f t="shared" si="12"/>
        <v>0</v>
      </c>
      <c r="AQ46" s="188"/>
    </row>
    <row r="47" spans="1:43" x14ac:dyDescent="0.25">
      <c r="A47" s="35" t="s">
        <v>58</v>
      </c>
      <c r="B47" s="51">
        <f>'3a 58C 23-24 Persons Count'!T44</f>
        <v>9.9000000000000008E-3</v>
      </c>
      <c r="C47" s="52">
        <f t="shared" si="13"/>
        <v>0</v>
      </c>
      <c r="D47" s="36"/>
      <c r="E47" s="110" t="s">
        <v>58</v>
      </c>
      <c r="F47" s="111">
        <f>'3a 58C 23-24 Persons Count'!T44</f>
        <v>9.9000000000000008E-3</v>
      </c>
      <c r="G47" s="192">
        <f>ROUNDDOWN(F47*G$5,0)</f>
        <v>212</v>
      </c>
      <c r="H47" s="36"/>
      <c r="I47" s="110" t="s">
        <v>58</v>
      </c>
      <c r="J47" s="111">
        <f>'3a 58C 23-24 Persons Count'!T44</f>
        <v>9.9000000000000008E-3</v>
      </c>
      <c r="K47" s="112">
        <f t="shared" si="41"/>
        <v>55</v>
      </c>
      <c r="L47" s="36"/>
      <c r="M47" s="110" t="s">
        <v>58</v>
      </c>
      <c r="N47" s="111">
        <f>'3a 58C 23-24 Persons Count'!T44</f>
        <v>9.9000000000000008E-3</v>
      </c>
      <c r="O47" s="112">
        <f t="shared" si="5"/>
        <v>0</v>
      </c>
      <c r="P47" s="36"/>
      <c r="Q47" s="35" t="s">
        <v>58</v>
      </c>
      <c r="R47" s="118">
        <f>'3a 58C 23-24 Persons Count'!R44</f>
        <v>1.09E-2</v>
      </c>
      <c r="S47" s="52">
        <f>ROUND($S$5*R47,0)</f>
        <v>27003</v>
      </c>
      <c r="T47" s="52">
        <f t="shared" si="40"/>
        <v>287</v>
      </c>
      <c r="U47" s="52">
        <f t="shared" si="6"/>
        <v>5522</v>
      </c>
      <c r="V47" s="53">
        <f t="shared" si="7"/>
        <v>32812</v>
      </c>
      <c r="W47" s="190"/>
      <c r="X47" s="35" t="s">
        <v>58</v>
      </c>
      <c r="Y47" s="51">
        <f>'3a 58C 23-24 Persons Count'!R44</f>
        <v>1.09E-2</v>
      </c>
      <c r="Z47" s="52">
        <f t="shared" si="34"/>
        <v>0</v>
      </c>
      <c r="AA47" s="52">
        <f t="shared" si="33"/>
        <v>0</v>
      </c>
      <c r="AB47" s="52">
        <f t="shared" si="21"/>
        <v>0</v>
      </c>
      <c r="AC47" s="12">
        <f t="shared" si="35"/>
        <v>0</v>
      </c>
      <c r="AD47" s="190"/>
      <c r="AE47" s="44">
        <f t="shared" si="8"/>
        <v>27270</v>
      </c>
      <c r="AF47" s="44">
        <f t="shared" si="37"/>
        <v>287</v>
      </c>
      <c r="AG47" s="44">
        <f t="shared" si="38"/>
        <v>5522</v>
      </c>
      <c r="AH47" s="48">
        <f t="shared" si="39"/>
        <v>33079</v>
      </c>
      <c r="AI47" s="58">
        <f t="shared" si="12"/>
        <v>0</v>
      </c>
      <c r="AQ47" s="188"/>
    </row>
    <row r="48" spans="1:43" x14ac:dyDescent="0.25">
      <c r="A48" s="35" t="s">
        <v>59</v>
      </c>
      <c r="B48" s="51">
        <f>'3a 58C 23-24 Persons Count'!T45</f>
        <v>2.3300000000000001E-2</v>
      </c>
      <c r="C48" s="52">
        <f t="shared" si="13"/>
        <v>0</v>
      </c>
      <c r="D48" s="36"/>
      <c r="E48" s="110" t="s">
        <v>59</v>
      </c>
      <c r="F48" s="111">
        <f>'3a 58C 23-24 Persons Count'!T45</f>
        <v>2.3300000000000001E-2</v>
      </c>
      <c r="G48" s="112">
        <f t="shared" si="42"/>
        <v>500</v>
      </c>
      <c r="H48" s="36"/>
      <c r="I48" s="110" t="s">
        <v>59</v>
      </c>
      <c r="J48" s="111">
        <f>'3a 58C 23-24 Persons Count'!T45</f>
        <v>2.3300000000000001E-2</v>
      </c>
      <c r="K48" s="112">
        <f t="shared" si="41"/>
        <v>130</v>
      </c>
      <c r="L48" s="36"/>
      <c r="M48" s="110" t="s">
        <v>59</v>
      </c>
      <c r="N48" s="111">
        <f>'3a 58C 23-24 Persons Count'!T45</f>
        <v>2.3300000000000001E-2</v>
      </c>
      <c r="O48" s="112">
        <f t="shared" si="5"/>
        <v>0</v>
      </c>
      <c r="P48" s="36"/>
      <c r="Q48" s="35" t="s">
        <v>59</v>
      </c>
      <c r="R48" s="118">
        <f>'3a 58C 23-24 Persons Count'!R45</f>
        <v>2.9100000000000001E-2</v>
      </c>
      <c r="S48" s="52">
        <f t="shared" si="14"/>
        <v>72090</v>
      </c>
      <c r="T48" s="52">
        <f t="shared" si="40"/>
        <v>767</v>
      </c>
      <c r="U48" s="52">
        <f t="shared" si="6"/>
        <v>14742</v>
      </c>
      <c r="V48" s="53">
        <f t="shared" si="7"/>
        <v>87599</v>
      </c>
      <c r="W48" s="190"/>
      <c r="X48" s="35" t="s">
        <v>59</v>
      </c>
      <c r="Y48" s="51">
        <f>'3a 58C 23-24 Persons Count'!R45</f>
        <v>2.9100000000000001E-2</v>
      </c>
      <c r="Z48" s="52">
        <f>ROUND(Z$5*Y48,0)</f>
        <v>0</v>
      </c>
      <c r="AA48" s="52">
        <f>ROUND(AA$5*Y48,0)</f>
        <v>0</v>
      </c>
      <c r="AB48" s="52">
        <f>ROUND(AB$5*Y48,0)</f>
        <v>0</v>
      </c>
      <c r="AC48" s="12">
        <f t="shared" si="35"/>
        <v>0</v>
      </c>
      <c r="AD48" s="190"/>
      <c r="AE48" s="44">
        <f t="shared" si="8"/>
        <v>72720</v>
      </c>
      <c r="AF48" s="44">
        <f t="shared" si="37"/>
        <v>767</v>
      </c>
      <c r="AG48" s="44">
        <f t="shared" si="38"/>
        <v>14742</v>
      </c>
      <c r="AH48" s="48">
        <f t="shared" si="39"/>
        <v>88229</v>
      </c>
      <c r="AI48" s="58">
        <f t="shared" si="12"/>
        <v>0</v>
      </c>
      <c r="AQ48" s="188"/>
    </row>
    <row r="49" spans="1:43" x14ac:dyDescent="0.25">
      <c r="A49" s="35" t="s">
        <v>60</v>
      </c>
      <c r="B49" s="51">
        <f>'3a 58C 23-24 Persons Count'!T46</f>
        <v>5.4999999999999997E-3</v>
      </c>
      <c r="C49" s="52">
        <f t="shared" si="13"/>
        <v>0</v>
      </c>
      <c r="D49" s="36"/>
      <c r="E49" s="110" t="s">
        <v>60</v>
      </c>
      <c r="F49" s="111">
        <f>'3a 58C 23-24 Persons Count'!T46</f>
        <v>5.4999999999999997E-3</v>
      </c>
      <c r="G49" s="112">
        <f t="shared" si="42"/>
        <v>118</v>
      </c>
      <c r="H49" s="36"/>
      <c r="I49" s="110" t="s">
        <v>60</v>
      </c>
      <c r="J49" s="111">
        <f>'3a 58C 23-24 Persons Count'!T46</f>
        <v>5.4999999999999997E-3</v>
      </c>
      <c r="K49" s="112">
        <f t="shared" si="41"/>
        <v>31</v>
      </c>
      <c r="L49" s="36"/>
      <c r="M49" s="110" t="s">
        <v>60</v>
      </c>
      <c r="N49" s="111">
        <f>'3a 58C 23-24 Persons Count'!T46</f>
        <v>5.4999999999999997E-3</v>
      </c>
      <c r="O49" s="112">
        <f t="shared" si="5"/>
        <v>0</v>
      </c>
      <c r="P49" s="36"/>
      <c r="Q49" s="35" t="s">
        <v>60</v>
      </c>
      <c r="R49" s="118">
        <f>'3a 58C 23-24 Persons Count'!R46</f>
        <v>5.4999999999999997E-3</v>
      </c>
      <c r="S49" s="52">
        <f t="shared" si="14"/>
        <v>13625</v>
      </c>
      <c r="T49" s="52">
        <f t="shared" si="40"/>
        <v>145</v>
      </c>
      <c r="U49" s="52">
        <f t="shared" si="6"/>
        <v>2786</v>
      </c>
      <c r="V49" s="53">
        <f t="shared" si="7"/>
        <v>16556</v>
      </c>
      <c r="W49" s="190"/>
      <c r="X49" s="35" t="s">
        <v>60</v>
      </c>
      <c r="Y49" s="51">
        <f>'3a 58C 23-24 Persons Count'!R46</f>
        <v>5.4999999999999997E-3</v>
      </c>
      <c r="Z49" s="52">
        <f t="shared" si="34"/>
        <v>0</v>
      </c>
      <c r="AA49" s="52">
        <f>ROUND(AA$5*Y49,0)</f>
        <v>0</v>
      </c>
      <c r="AB49" s="52">
        <f t="shared" si="21"/>
        <v>0</v>
      </c>
      <c r="AC49" s="12">
        <f t="shared" si="35"/>
        <v>0</v>
      </c>
      <c r="AD49" s="190"/>
      <c r="AE49" s="44">
        <f t="shared" si="8"/>
        <v>13774</v>
      </c>
      <c r="AF49" s="44">
        <f t="shared" si="37"/>
        <v>145</v>
      </c>
      <c r="AG49" s="44">
        <f t="shared" si="38"/>
        <v>2786</v>
      </c>
      <c r="AH49" s="48">
        <f t="shared" si="39"/>
        <v>16705</v>
      </c>
      <c r="AI49" s="58">
        <f t="shared" si="12"/>
        <v>0</v>
      </c>
      <c r="AQ49" s="188"/>
    </row>
    <row r="50" spans="1:43" x14ac:dyDescent="0.25">
      <c r="A50" s="35" t="s">
        <v>61</v>
      </c>
      <c r="B50" s="51">
        <f>'3a 58C 23-24 Persons Count'!T47</f>
        <v>5.5999999999999999E-3</v>
      </c>
      <c r="C50" s="52">
        <f t="shared" si="13"/>
        <v>0</v>
      </c>
      <c r="D50" s="36"/>
      <c r="E50" s="110" t="s">
        <v>61</v>
      </c>
      <c r="F50" s="111">
        <f>'3a 58C 23-24 Persons Count'!T47</f>
        <v>5.5999999999999999E-3</v>
      </c>
      <c r="G50" s="112">
        <f t="shared" si="42"/>
        <v>120</v>
      </c>
      <c r="H50" s="36"/>
      <c r="I50" s="110" t="s">
        <v>61</v>
      </c>
      <c r="J50" s="111">
        <f>'3a 58C 23-24 Persons Count'!T47</f>
        <v>5.5999999999999999E-3</v>
      </c>
      <c r="K50" s="112">
        <f t="shared" si="41"/>
        <v>31</v>
      </c>
      <c r="L50" s="36"/>
      <c r="M50" s="110" t="s">
        <v>61</v>
      </c>
      <c r="N50" s="111">
        <f>'3a 58C 23-24 Persons Count'!T47</f>
        <v>5.5999999999999999E-3</v>
      </c>
      <c r="O50" s="112">
        <f t="shared" ref="O50:O63" si="43">ROUND(N50*O$5,0)</f>
        <v>0</v>
      </c>
      <c r="P50" s="36"/>
      <c r="Q50" s="35" t="s">
        <v>61</v>
      </c>
      <c r="R50" s="118">
        <f>'3a 58C 23-24 Persons Count'!R47</f>
        <v>5.0000000000000001E-3</v>
      </c>
      <c r="S50" s="52">
        <f t="shared" si="14"/>
        <v>12387</v>
      </c>
      <c r="T50" s="52">
        <f t="shared" si="40"/>
        <v>132</v>
      </c>
      <c r="U50" s="52">
        <f t="shared" si="6"/>
        <v>2533</v>
      </c>
      <c r="V50" s="53">
        <f t="shared" si="7"/>
        <v>15052</v>
      </c>
      <c r="W50" s="190"/>
      <c r="X50" s="35" t="s">
        <v>61</v>
      </c>
      <c r="Y50" s="51">
        <f>'3a 58C 23-24 Persons Count'!R47</f>
        <v>5.0000000000000001E-3</v>
      </c>
      <c r="Z50" s="52">
        <f t="shared" si="34"/>
        <v>0</v>
      </c>
      <c r="AA50" s="52">
        <f t="shared" si="33"/>
        <v>0</v>
      </c>
      <c r="AB50" s="52">
        <f t="shared" si="21"/>
        <v>0</v>
      </c>
      <c r="AC50" s="12">
        <f t="shared" si="35"/>
        <v>0</v>
      </c>
      <c r="AD50" s="190"/>
      <c r="AE50" s="44">
        <f t="shared" si="8"/>
        <v>12538</v>
      </c>
      <c r="AF50" s="44">
        <f t="shared" si="37"/>
        <v>132</v>
      </c>
      <c r="AG50" s="44">
        <f t="shared" si="38"/>
        <v>2533</v>
      </c>
      <c r="AH50" s="48">
        <f t="shared" si="39"/>
        <v>15203</v>
      </c>
      <c r="AI50" s="58">
        <f t="shared" si="12"/>
        <v>0</v>
      </c>
      <c r="AQ50" s="188"/>
    </row>
    <row r="51" spans="1:43" x14ac:dyDescent="0.25">
      <c r="A51" s="35" t="s">
        <v>62</v>
      </c>
      <c r="B51" s="51">
        <f>'3a 58C 23-24 Persons Count'!T48</f>
        <v>1E-4</v>
      </c>
      <c r="C51" s="52">
        <f t="shared" si="13"/>
        <v>0</v>
      </c>
      <c r="D51" s="36"/>
      <c r="E51" s="110" t="s">
        <v>62</v>
      </c>
      <c r="F51" s="111">
        <f>'3a 58C 23-24 Persons Count'!T48</f>
        <v>1E-4</v>
      </c>
      <c r="G51" s="112">
        <f t="shared" si="42"/>
        <v>2</v>
      </c>
      <c r="H51" s="36"/>
      <c r="I51" s="110" t="s">
        <v>62</v>
      </c>
      <c r="J51" s="111">
        <f>'3a 58C 23-24 Persons Count'!T48</f>
        <v>1E-4</v>
      </c>
      <c r="K51" s="112">
        <f t="shared" si="41"/>
        <v>1</v>
      </c>
      <c r="L51" s="36"/>
      <c r="M51" s="110" t="s">
        <v>62</v>
      </c>
      <c r="N51" s="111">
        <f>'3a 58C 23-24 Persons Count'!T48</f>
        <v>1E-4</v>
      </c>
      <c r="O51" s="112">
        <f t="shared" si="43"/>
        <v>0</v>
      </c>
      <c r="P51" s="36"/>
      <c r="Q51" s="35" t="s">
        <v>62</v>
      </c>
      <c r="R51" s="118">
        <f>'3a 58C 23-24 Persons Count'!R48</f>
        <v>1E-4</v>
      </c>
      <c r="S51" s="52">
        <f t="shared" si="14"/>
        <v>248</v>
      </c>
      <c r="T51" s="52">
        <f t="shared" si="40"/>
        <v>3</v>
      </c>
      <c r="U51" s="52">
        <f t="shared" si="6"/>
        <v>51</v>
      </c>
      <c r="V51" s="53">
        <f t="shared" si="7"/>
        <v>302</v>
      </c>
      <c r="W51" s="190"/>
      <c r="X51" s="35" t="s">
        <v>62</v>
      </c>
      <c r="Y51" s="51">
        <f>'3a 58C 23-24 Persons Count'!R48</f>
        <v>1E-4</v>
      </c>
      <c r="Z51" s="52">
        <f t="shared" si="34"/>
        <v>0</v>
      </c>
      <c r="AA51" s="52">
        <f t="shared" si="33"/>
        <v>0</v>
      </c>
      <c r="AB51" s="52">
        <f>ROUND(AB$5*Y51,0)</f>
        <v>0</v>
      </c>
      <c r="AC51" s="12">
        <f t="shared" si="35"/>
        <v>0</v>
      </c>
      <c r="AD51" s="190"/>
      <c r="AE51" s="44">
        <f t="shared" si="8"/>
        <v>251</v>
      </c>
      <c r="AF51" s="44">
        <f t="shared" si="37"/>
        <v>3</v>
      </c>
      <c r="AG51" s="44">
        <f t="shared" si="38"/>
        <v>51</v>
      </c>
      <c r="AH51" s="48">
        <f t="shared" si="39"/>
        <v>305</v>
      </c>
      <c r="AI51" s="58">
        <f t="shared" si="12"/>
        <v>0</v>
      </c>
      <c r="AQ51" s="188"/>
    </row>
    <row r="52" spans="1:43" x14ac:dyDescent="0.25">
      <c r="A52" s="35" t="s">
        <v>63</v>
      </c>
      <c r="B52" s="51">
        <f>'3a 58C 23-24 Persons Count'!T49</f>
        <v>1.6999999999999999E-3</v>
      </c>
      <c r="C52" s="52">
        <f t="shared" si="13"/>
        <v>0</v>
      </c>
      <c r="D52" s="36"/>
      <c r="E52" s="110" t="s">
        <v>63</v>
      </c>
      <c r="F52" s="111">
        <f>'3a 58C 23-24 Persons Count'!T49</f>
        <v>1.6999999999999999E-3</v>
      </c>
      <c r="G52" s="112">
        <f t="shared" si="42"/>
        <v>37</v>
      </c>
      <c r="H52" s="36"/>
      <c r="I52" s="110" t="s">
        <v>63</v>
      </c>
      <c r="J52" s="111">
        <f>'3a 58C 23-24 Persons Count'!T49</f>
        <v>1.6999999999999999E-3</v>
      </c>
      <c r="K52" s="112">
        <f t="shared" si="41"/>
        <v>10</v>
      </c>
      <c r="L52" s="36"/>
      <c r="M52" s="110" t="s">
        <v>63</v>
      </c>
      <c r="N52" s="111">
        <f>'3a 58C 23-24 Persons Count'!T49</f>
        <v>1.6999999999999999E-3</v>
      </c>
      <c r="O52" s="112">
        <f t="shared" si="43"/>
        <v>0</v>
      </c>
      <c r="P52" s="36"/>
      <c r="Q52" s="35" t="s">
        <v>63</v>
      </c>
      <c r="R52" s="118">
        <f>'3a 58C 23-24 Persons Count'!R49</f>
        <v>1.4E-3</v>
      </c>
      <c r="S52" s="52">
        <f t="shared" si="14"/>
        <v>3468</v>
      </c>
      <c r="T52" s="52">
        <f t="shared" si="40"/>
        <v>37</v>
      </c>
      <c r="U52" s="52">
        <f t="shared" si="6"/>
        <v>709</v>
      </c>
      <c r="V52" s="53">
        <f t="shared" si="7"/>
        <v>4214</v>
      </c>
      <c r="W52" s="190"/>
      <c r="X52" s="35" t="s">
        <v>63</v>
      </c>
      <c r="Y52" s="51">
        <f>'3a 58C 23-24 Persons Count'!R49</f>
        <v>1.4E-3</v>
      </c>
      <c r="Z52" s="52">
        <f t="shared" si="34"/>
        <v>0</v>
      </c>
      <c r="AA52" s="52">
        <f t="shared" si="33"/>
        <v>0</v>
      </c>
      <c r="AB52" s="52">
        <f t="shared" si="21"/>
        <v>0</v>
      </c>
      <c r="AC52" s="12">
        <f t="shared" si="35"/>
        <v>0</v>
      </c>
      <c r="AD52" s="190"/>
      <c r="AE52" s="44">
        <f t="shared" si="8"/>
        <v>3515</v>
      </c>
      <c r="AF52" s="44">
        <f t="shared" si="37"/>
        <v>37</v>
      </c>
      <c r="AG52" s="44">
        <f t="shared" si="38"/>
        <v>709</v>
      </c>
      <c r="AH52" s="48">
        <f t="shared" si="39"/>
        <v>4261</v>
      </c>
      <c r="AI52" s="58">
        <f t="shared" si="12"/>
        <v>0</v>
      </c>
      <c r="AQ52" s="188"/>
    </row>
    <row r="53" spans="1:43" x14ac:dyDescent="0.25">
      <c r="A53" s="35" t="s">
        <v>64</v>
      </c>
      <c r="B53" s="51">
        <f>'3a 58C 23-24 Persons Count'!T50</f>
        <v>9.4999999999999998E-3</v>
      </c>
      <c r="C53" s="52">
        <f t="shared" si="13"/>
        <v>0</v>
      </c>
      <c r="D53" s="36"/>
      <c r="E53" s="110" t="s">
        <v>64</v>
      </c>
      <c r="F53" s="111">
        <f>'3a 58C 23-24 Persons Count'!T50</f>
        <v>9.4999999999999998E-3</v>
      </c>
      <c r="G53" s="112">
        <f t="shared" si="42"/>
        <v>204</v>
      </c>
      <c r="H53" s="36"/>
      <c r="I53" s="110" t="s">
        <v>64</v>
      </c>
      <c r="J53" s="111">
        <f>'3a 58C 23-24 Persons Count'!T50</f>
        <v>9.4999999999999998E-3</v>
      </c>
      <c r="K53" s="112">
        <f t="shared" si="41"/>
        <v>53</v>
      </c>
      <c r="L53" s="36"/>
      <c r="M53" s="110" t="s">
        <v>64</v>
      </c>
      <c r="N53" s="111">
        <f>'3a 58C 23-24 Persons Count'!T50</f>
        <v>9.4999999999999998E-3</v>
      </c>
      <c r="O53" s="112">
        <f t="shared" si="43"/>
        <v>0</v>
      </c>
      <c r="P53" s="36"/>
      <c r="Q53" s="35" t="s">
        <v>64</v>
      </c>
      <c r="R53" s="118">
        <f>'3a 58C 23-24 Persons Count'!R50</f>
        <v>9.2999999999999992E-3</v>
      </c>
      <c r="S53" s="52">
        <f t="shared" si="14"/>
        <v>23039</v>
      </c>
      <c r="T53" s="52">
        <f t="shared" si="40"/>
        <v>245</v>
      </c>
      <c r="U53" s="52">
        <f t="shared" si="6"/>
        <v>4712</v>
      </c>
      <c r="V53" s="53">
        <f t="shared" si="7"/>
        <v>27996</v>
      </c>
      <c r="W53" s="190"/>
      <c r="X53" s="35" t="s">
        <v>64</v>
      </c>
      <c r="Y53" s="51">
        <f>'3a 58C 23-24 Persons Count'!R50</f>
        <v>9.2999999999999992E-3</v>
      </c>
      <c r="Z53" s="52">
        <f t="shared" si="34"/>
        <v>0</v>
      </c>
      <c r="AA53" s="52">
        <f t="shared" si="33"/>
        <v>0</v>
      </c>
      <c r="AB53" s="52">
        <f t="shared" si="21"/>
        <v>0</v>
      </c>
      <c r="AC53" s="12">
        <f t="shared" si="35"/>
        <v>0</v>
      </c>
      <c r="AD53" s="190"/>
      <c r="AE53" s="44">
        <f t="shared" si="8"/>
        <v>23296</v>
      </c>
      <c r="AF53" s="44">
        <f t="shared" si="37"/>
        <v>245</v>
      </c>
      <c r="AG53" s="44">
        <f t="shared" si="38"/>
        <v>4712</v>
      </c>
      <c r="AH53" s="48">
        <f t="shared" si="39"/>
        <v>28253</v>
      </c>
      <c r="AI53" s="58">
        <f t="shared" si="12"/>
        <v>0</v>
      </c>
      <c r="AQ53" s="188"/>
    </row>
    <row r="54" spans="1:43" x14ac:dyDescent="0.25">
      <c r="A54" s="35" t="s">
        <v>65</v>
      </c>
      <c r="B54" s="51">
        <f>'3a 58C 23-24 Persons Count'!T51</f>
        <v>6.8999999999999999E-3</v>
      </c>
      <c r="C54" s="52">
        <f t="shared" si="13"/>
        <v>0</v>
      </c>
      <c r="D54" s="36"/>
      <c r="E54" s="110" t="s">
        <v>65</v>
      </c>
      <c r="F54" s="111">
        <f>'3a 58C 23-24 Persons Count'!T51</f>
        <v>6.8999999999999999E-3</v>
      </c>
      <c r="G54" s="112">
        <f t="shared" si="42"/>
        <v>148</v>
      </c>
      <c r="H54" s="36"/>
      <c r="I54" s="110" t="s">
        <v>65</v>
      </c>
      <c r="J54" s="111">
        <f>'3a 58C 23-24 Persons Count'!T51</f>
        <v>6.8999999999999999E-3</v>
      </c>
      <c r="K54" s="112">
        <f t="shared" si="41"/>
        <v>39</v>
      </c>
      <c r="L54" s="36"/>
      <c r="M54" s="110" t="s">
        <v>65</v>
      </c>
      <c r="N54" s="111">
        <f>'3a 58C 23-24 Persons Count'!T51</f>
        <v>6.8999999999999999E-3</v>
      </c>
      <c r="O54" s="112">
        <f t="shared" si="43"/>
        <v>0</v>
      </c>
      <c r="P54" s="36"/>
      <c r="Q54" s="35" t="s">
        <v>65</v>
      </c>
      <c r="R54" s="118">
        <f>'3a 58C 23-24 Persons Count'!R51</f>
        <v>8.3999999999999995E-3</v>
      </c>
      <c r="S54" s="52">
        <f t="shared" si="14"/>
        <v>20809</v>
      </c>
      <c r="T54" s="52">
        <f t="shared" si="40"/>
        <v>221</v>
      </c>
      <c r="U54" s="52">
        <f t="shared" si="6"/>
        <v>4256</v>
      </c>
      <c r="V54" s="53">
        <f t="shared" si="7"/>
        <v>25286</v>
      </c>
      <c r="W54" s="190"/>
      <c r="X54" s="35" t="s">
        <v>65</v>
      </c>
      <c r="Y54" s="51">
        <f>'3a 58C 23-24 Persons Count'!R51</f>
        <v>8.3999999999999995E-3</v>
      </c>
      <c r="Z54" s="52">
        <f t="shared" si="34"/>
        <v>0</v>
      </c>
      <c r="AA54" s="52">
        <f t="shared" si="33"/>
        <v>0</v>
      </c>
      <c r="AB54" s="52">
        <f t="shared" si="21"/>
        <v>0</v>
      </c>
      <c r="AC54" s="12">
        <f t="shared" si="35"/>
        <v>0</v>
      </c>
      <c r="AD54" s="190"/>
      <c r="AE54" s="44">
        <f t="shared" si="8"/>
        <v>20996</v>
      </c>
      <c r="AF54" s="44">
        <f t="shared" si="37"/>
        <v>221</v>
      </c>
      <c r="AG54" s="44">
        <f t="shared" si="38"/>
        <v>4256</v>
      </c>
      <c r="AH54" s="48">
        <f t="shared" si="39"/>
        <v>25473</v>
      </c>
      <c r="AI54" s="58">
        <f t="shared" si="12"/>
        <v>0</v>
      </c>
      <c r="AQ54" s="188"/>
    </row>
    <row r="55" spans="1:43" x14ac:dyDescent="0.25">
      <c r="A55" s="35" t="s">
        <v>66</v>
      </c>
      <c r="B55" s="51">
        <f>'3a 58C 23-24 Persons Count'!T52</f>
        <v>1.72E-2</v>
      </c>
      <c r="C55" s="52">
        <f t="shared" si="13"/>
        <v>0</v>
      </c>
      <c r="D55" s="36"/>
      <c r="E55" s="110" t="s">
        <v>66</v>
      </c>
      <c r="F55" s="111">
        <f>'3a 58C 23-24 Persons Count'!T52</f>
        <v>1.72E-2</v>
      </c>
      <c r="G55" s="112">
        <f t="shared" si="42"/>
        <v>369</v>
      </c>
      <c r="H55" s="36"/>
      <c r="I55" s="110" t="s">
        <v>66</v>
      </c>
      <c r="J55" s="111">
        <f>'3a 58C 23-24 Persons Count'!T52</f>
        <v>1.72E-2</v>
      </c>
      <c r="K55" s="112">
        <f t="shared" si="41"/>
        <v>96</v>
      </c>
      <c r="L55" s="36"/>
      <c r="M55" s="110" t="s">
        <v>66</v>
      </c>
      <c r="N55" s="111">
        <f>'3a 58C 23-24 Persons Count'!T52</f>
        <v>1.72E-2</v>
      </c>
      <c r="O55" s="112">
        <f t="shared" si="43"/>
        <v>0</v>
      </c>
      <c r="P55" s="36"/>
      <c r="Q55" s="35" t="s">
        <v>66</v>
      </c>
      <c r="R55" s="118">
        <f>'3a 58C 23-24 Persons Count'!R52</f>
        <v>1.7299999999999999E-2</v>
      </c>
      <c r="S55" s="52">
        <f t="shared" si="14"/>
        <v>42857</v>
      </c>
      <c r="T55" s="52">
        <f t="shared" si="40"/>
        <v>456</v>
      </c>
      <c r="U55" s="52">
        <f t="shared" si="6"/>
        <v>8764</v>
      </c>
      <c r="V55" s="53">
        <f t="shared" si="7"/>
        <v>52077</v>
      </c>
      <c r="W55" s="190"/>
      <c r="X55" s="35" t="s">
        <v>66</v>
      </c>
      <c r="Y55" s="51">
        <f>'3a 58C 23-24 Persons Count'!R52</f>
        <v>1.7299999999999999E-2</v>
      </c>
      <c r="Z55" s="52">
        <f t="shared" si="34"/>
        <v>0</v>
      </c>
      <c r="AA55" s="52">
        <f t="shared" si="33"/>
        <v>0</v>
      </c>
      <c r="AB55" s="52">
        <f t="shared" si="21"/>
        <v>0</v>
      </c>
      <c r="AC55" s="12">
        <f t="shared" si="35"/>
        <v>0</v>
      </c>
      <c r="AD55" s="190"/>
      <c r="AE55" s="44">
        <f t="shared" si="8"/>
        <v>43322</v>
      </c>
      <c r="AF55" s="44">
        <f t="shared" si="37"/>
        <v>456</v>
      </c>
      <c r="AG55" s="44">
        <f t="shared" si="38"/>
        <v>8764</v>
      </c>
      <c r="AH55" s="48">
        <f t="shared" si="39"/>
        <v>52542</v>
      </c>
      <c r="AI55" s="58">
        <f t="shared" si="12"/>
        <v>0</v>
      </c>
      <c r="AQ55" s="188"/>
    </row>
    <row r="56" spans="1:43" x14ac:dyDescent="0.25">
      <c r="A56" s="35" t="s">
        <v>67</v>
      </c>
      <c r="B56" s="51">
        <f>'3a 58C 23-24 Persons Count'!T53</f>
        <v>2.7000000000000001E-3</v>
      </c>
      <c r="C56" s="52">
        <f t="shared" si="13"/>
        <v>0</v>
      </c>
      <c r="D56" s="36"/>
      <c r="E56" s="110" t="s">
        <v>67</v>
      </c>
      <c r="F56" s="111">
        <f>'3a 58C 23-24 Persons Count'!T53</f>
        <v>2.7000000000000001E-3</v>
      </c>
      <c r="G56" s="112">
        <f t="shared" si="42"/>
        <v>58</v>
      </c>
      <c r="H56" s="36"/>
      <c r="I56" s="110" t="s">
        <v>67</v>
      </c>
      <c r="J56" s="111">
        <f>'3a 58C 23-24 Persons Count'!T53</f>
        <v>2.7000000000000001E-3</v>
      </c>
      <c r="K56" s="112">
        <f t="shared" si="41"/>
        <v>15</v>
      </c>
      <c r="L56" s="36"/>
      <c r="M56" s="110" t="s">
        <v>67</v>
      </c>
      <c r="N56" s="111">
        <f>'3a 58C 23-24 Persons Count'!T53</f>
        <v>2.7000000000000001E-3</v>
      </c>
      <c r="O56" s="112">
        <f t="shared" si="43"/>
        <v>0</v>
      </c>
      <c r="P56" s="36"/>
      <c r="Q56" s="35" t="s">
        <v>67</v>
      </c>
      <c r="R56" s="118">
        <f>'3a 58C 23-24 Persons Count'!R53</f>
        <v>3.0000000000000001E-3</v>
      </c>
      <c r="S56" s="52">
        <f t="shared" si="14"/>
        <v>7432</v>
      </c>
      <c r="T56" s="52">
        <f t="shared" si="40"/>
        <v>79</v>
      </c>
      <c r="U56" s="52">
        <f t="shared" si="6"/>
        <v>1520</v>
      </c>
      <c r="V56" s="53">
        <f t="shared" si="7"/>
        <v>9031</v>
      </c>
      <c r="W56" s="190"/>
      <c r="X56" s="35" t="s">
        <v>67</v>
      </c>
      <c r="Y56" s="51">
        <f>'3a 58C 23-24 Persons Count'!R53</f>
        <v>3.0000000000000001E-3</v>
      </c>
      <c r="Z56" s="52">
        <f t="shared" si="34"/>
        <v>0</v>
      </c>
      <c r="AA56" s="52">
        <f t="shared" si="33"/>
        <v>0</v>
      </c>
      <c r="AB56" s="52">
        <f t="shared" si="21"/>
        <v>0</v>
      </c>
      <c r="AC56" s="12">
        <f t="shared" si="35"/>
        <v>0</v>
      </c>
      <c r="AD56" s="190"/>
      <c r="AE56" s="44">
        <f t="shared" si="8"/>
        <v>7505</v>
      </c>
      <c r="AF56" s="44">
        <f t="shared" si="37"/>
        <v>79</v>
      </c>
      <c r="AG56" s="44">
        <f t="shared" si="38"/>
        <v>1520</v>
      </c>
      <c r="AH56" s="48">
        <f t="shared" si="39"/>
        <v>9104</v>
      </c>
      <c r="AI56" s="58">
        <f t="shared" si="12"/>
        <v>0</v>
      </c>
      <c r="AQ56" s="188"/>
    </row>
    <row r="57" spans="1:43" x14ac:dyDescent="0.25">
      <c r="A57" s="35" t="s">
        <v>68</v>
      </c>
      <c r="B57" s="51">
        <f>'3a 58C 23-24 Persons Count'!T54</f>
        <v>2.2000000000000001E-3</v>
      </c>
      <c r="C57" s="52">
        <f t="shared" si="13"/>
        <v>0</v>
      </c>
      <c r="D57" s="36"/>
      <c r="E57" s="110" t="s">
        <v>68</v>
      </c>
      <c r="F57" s="111">
        <f>'3a 58C 23-24 Persons Count'!T54</f>
        <v>2.2000000000000001E-3</v>
      </c>
      <c r="G57" s="112">
        <f t="shared" si="42"/>
        <v>47</v>
      </c>
      <c r="H57" s="36"/>
      <c r="I57" s="110" t="s">
        <v>68</v>
      </c>
      <c r="J57" s="111">
        <f>'3a 58C 23-24 Persons Count'!T54</f>
        <v>2.2000000000000001E-3</v>
      </c>
      <c r="K57" s="112">
        <f t="shared" si="41"/>
        <v>12</v>
      </c>
      <c r="L57" s="36"/>
      <c r="M57" s="110" t="s">
        <v>68</v>
      </c>
      <c r="N57" s="111">
        <f>'3a 58C 23-24 Persons Count'!T54</f>
        <v>2.2000000000000001E-3</v>
      </c>
      <c r="O57" s="112">
        <f t="shared" si="43"/>
        <v>0</v>
      </c>
      <c r="P57" s="36"/>
      <c r="Q57" s="35" t="s">
        <v>68</v>
      </c>
      <c r="R57" s="118">
        <f>'3a 58C 23-24 Persons Count'!R54</f>
        <v>2.0999999999999999E-3</v>
      </c>
      <c r="S57" s="52">
        <f t="shared" si="14"/>
        <v>5202</v>
      </c>
      <c r="T57" s="52">
        <f t="shared" si="40"/>
        <v>55</v>
      </c>
      <c r="U57" s="52">
        <f t="shared" ref="U57:U63" si="44">ROUND($U$5*R57,0)</f>
        <v>1064</v>
      </c>
      <c r="V57" s="53">
        <f t="shared" si="7"/>
        <v>6321</v>
      </c>
      <c r="W57" s="190"/>
      <c r="X57" s="35" t="s">
        <v>68</v>
      </c>
      <c r="Y57" s="51">
        <f>'3a 58C 23-24 Persons Count'!R54</f>
        <v>2.0999999999999999E-3</v>
      </c>
      <c r="Z57" s="52">
        <f t="shared" si="34"/>
        <v>0</v>
      </c>
      <c r="AA57" s="52">
        <f t="shared" si="33"/>
        <v>0</v>
      </c>
      <c r="AB57" s="52">
        <f t="shared" si="21"/>
        <v>0</v>
      </c>
      <c r="AC57" s="12">
        <f t="shared" si="35"/>
        <v>0</v>
      </c>
      <c r="AD57" s="190"/>
      <c r="AE57" s="44">
        <f t="shared" si="8"/>
        <v>5261</v>
      </c>
      <c r="AF57" s="44">
        <f>SUM(T57,AA57)</f>
        <v>55</v>
      </c>
      <c r="AG57" s="44">
        <f>SUM(U57,AB57)</f>
        <v>1064</v>
      </c>
      <c r="AH57" s="48">
        <f t="shared" si="39"/>
        <v>6380</v>
      </c>
      <c r="AI57" s="58">
        <f t="shared" si="12"/>
        <v>0</v>
      </c>
      <c r="AQ57" s="188"/>
    </row>
    <row r="58" spans="1:43" x14ac:dyDescent="0.25">
      <c r="A58" s="35" t="s">
        <v>69</v>
      </c>
      <c r="B58" s="51">
        <f>'3a 58C 23-24 Persons Count'!T55</f>
        <v>5.9999999999999995E-4</v>
      </c>
      <c r="C58" s="52">
        <f t="shared" si="13"/>
        <v>0</v>
      </c>
      <c r="D58" s="36"/>
      <c r="E58" s="110" t="s">
        <v>69</v>
      </c>
      <c r="F58" s="111">
        <f>'3a 58C 23-24 Persons Count'!T55</f>
        <v>5.9999999999999995E-4</v>
      </c>
      <c r="G58" s="112">
        <f t="shared" si="42"/>
        <v>13</v>
      </c>
      <c r="H58" s="36"/>
      <c r="I58" s="110" t="s">
        <v>69</v>
      </c>
      <c r="J58" s="111">
        <f>'3a 58C 23-24 Persons Count'!T55</f>
        <v>5.9999999999999995E-4</v>
      </c>
      <c r="K58" s="112">
        <f t="shared" si="41"/>
        <v>3</v>
      </c>
      <c r="L58" s="36"/>
      <c r="M58" s="110" t="s">
        <v>69</v>
      </c>
      <c r="N58" s="111">
        <f>'3a 58C 23-24 Persons Count'!T55</f>
        <v>5.9999999999999995E-4</v>
      </c>
      <c r="O58" s="112">
        <f t="shared" si="43"/>
        <v>0</v>
      </c>
      <c r="P58" s="36"/>
      <c r="Q58" s="35" t="s">
        <v>69</v>
      </c>
      <c r="R58" s="118">
        <f>'3a 58C 23-24 Persons Count'!R55</f>
        <v>4.0000000000000002E-4</v>
      </c>
      <c r="S58" s="52">
        <f t="shared" si="14"/>
        <v>991</v>
      </c>
      <c r="T58" s="52">
        <f t="shared" si="40"/>
        <v>11</v>
      </c>
      <c r="U58" s="52">
        <f t="shared" si="44"/>
        <v>203</v>
      </c>
      <c r="V58" s="53">
        <f t="shared" si="7"/>
        <v>1205</v>
      </c>
      <c r="W58" s="190"/>
      <c r="X58" s="35" t="s">
        <v>69</v>
      </c>
      <c r="Y58" s="51">
        <f>'3a 58C 23-24 Persons Count'!R55</f>
        <v>4.0000000000000002E-4</v>
      </c>
      <c r="Z58" s="52">
        <f t="shared" si="34"/>
        <v>0</v>
      </c>
      <c r="AA58" s="52">
        <f t="shared" si="33"/>
        <v>0</v>
      </c>
      <c r="AB58" s="52">
        <f t="shared" si="21"/>
        <v>0</v>
      </c>
      <c r="AC58" s="12">
        <f t="shared" si="35"/>
        <v>0</v>
      </c>
      <c r="AD58" s="190"/>
      <c r="AE58" s="44">
        <f t="shared" si="8"/>
        <v>1007</v>
      </c>
      <c r="AF58" s="44">
        <f t="shared" ref="AF58:AF63" si="45">SUM(T58,AA58)</f>
        <v>11</v>
      </c>
      <c r="AG58" s="44">
        <f t="shared" ref="AG58:AG63" si="46">SUM(U58,AB58)</f>
        <v>203</v>
      </c>
      <c r="AH58" s="48">
        <f t="shared" si="39"/>
        <v>1221</v>
      </c>
      <c r="AI58" s="58">
        <f t="shared" si="12"/>
        <v>0</v>
      </c>
      <c r="AQ58" s="188"/>
    </row>
    <row r="59" spans="1:43" x14ac:dyDescent="0.25">
      <c r="A59" s="35" t="s">
        <v>70</v>
      </c>
      <c r="B59" s="51">
        <f>'3a 58C 23-24 Persons Count'!T56</f>
        <v>2.3800000000000002E-2</v>
      </c>
      <c r="C59" s="52">
        <f t="shared" si="13"/>
        <v>0</v>
      </c>
      <c r="D59" s="36"/>
      <c r="E59" s="110" t="s">
        <v>70</v>
      </c>
      <c r="F59" s="111">
        <f>'3a 58C 23-24 Persons Count'!T56</f>
        <v>2.3800000000000002E-2</v>
      </c>
      <c r="G59" s="112">
        <f t="shared" si="42"/>
        <v>511</v>
      </c>
      <c r="H59" s="36"/>
      <c r="I59" s="110" t="s">
        <v>70</v>
      </c>
      <c r="J59" s="111">
        <f>'3a 58C 23-24 Persons Count'!T56</f>
        <v>2.3800000000000002E-2</v>
      </c>
      <c r="K59" s="112">
        <f t="shared" si="41"/>
        <v>133</v>
      </c>
      <c r="L59" s="36"/>
      <c r="M59" s="110" t="s">
        <v>70</v>
      </c>
      <c r="N59" s="111">
        <f>'3a 58C 23-24 Persons Count'!T56</f>
        <v>2.3800000000000002E-2</v>
      </c>
      <c r="O59" s="112">
        <f t="shared" si="43"/>
        <v>0</v>
      </c>
      <c r="P59" s="36"/>
      <c r="Q59" s="35" t="s">
        <v>70</v>
      </c>
      <c r="R59" s="118">
        <f>'3a 58C 23-24 Persons Count'!R56</f>
        <v>2.0299999999999999E-2</v>
      </c>
      <c r="S59" s="52">
        <f t="shared" si="14"/>
        <v>50289</v>
      </c>
      <c r="T59" s="52">
        <f t="shared" si="40"/>
        <v>535</v>
      </c>
      <c r="U59" s="52">
        <f t="shared" si="44"/>
        <v>10284</v>
      </c>
      <c r="V59" s="53">
        <f t="shared" si="7"/>
        <v>61108</v>
      </c>
      <c r="W59" s="190"/>
      <c r="X59" s="35" t="s">
        <v>70</v>
      </c>
      <c r="Y59" s="51">
        <f>'3a 58C 23-24 Persons Count'!R56</f>
        <v>2.0299999999999999E-2</v>
      </c>
      <c r="Z59" s="52">
        <f t="shared" si="34"/>
        <v>0</v>
      </c>
      <c r="AA59" s="52">
        <f>ROUND(AA$5*Y59,0)</f>
        <v>0</v>
      </c>
      <c r="AB59" s="52">
        <f t="shared" si="21"/>
        <v>0</v>
      </c>
      <c r="AC59" s="12">
        <f t="shared" si="35"/>
        <v>0</v>
      </c>
      <c r="AD59" s="190"/>
      <c r="AE59" s="44">
        <f t="shared" si="8"/>
        <v>50933</v>
      </c>
      <c r="AF59" s="44">
        <f t="shared" si="45"/>
        <v>535</v>
      </c>
      <c r="AG59" s="44">
        <f t="shared" si="46"/>
        <v>10284</v>
      </c>
      <c r="AH59" s="48">
        <f t="shared" si="39"/>
        <v>61752</v>
      </c>
      <c r="AI59" s="58">
        <f t="shared" si="12"/>
        <v>0</v>
      </c>
      <c r="AQ59" s="188"/>
    </row>
    <row r="60" spans="1:43" x14ac:dyDescent="0.25">
      <c r="A60" s="35" t="s">
        <v>71</v>
      </c>
      <c r="B60" s="51">
        <f>'3a 58C 23-24 Persons Count'!T57</f>
        <v>1.1999999999999999E-3</v>
      </c>
      <c r="C60" s="52">
        <f t="shared" si="13"/>
        <v>0</v>
      </c>
      <c r="D60" s="36"/>
      <c r="E60" s="110" t="s">
        <v>71</v>
      </c>
      <c r="F60" s="111">
        <f>'3a 58C 23-24 Persons Count'!T57</f>
        <v>1.1999999999999999E-3</v>
      </c>
      <c r="G60" s="112">
        <f t="shared" si="42"/>
        <v>26</v>
      </c>
      <c r="H60" s="36"/>
      <c r="I60" s="110" t="s">
        <v>71</v>
      </c>
      <c r="J60" s="111">
        <f>'3a 58C 23-24 Persons Count'!T57</f>
        <v>1.1999999999999999E-3</v>
      </c>
      <c r="K60" s="112">
        <f t="shared" si="41"/>
        <v>7</v>
      </c>
      <c r="L60" s="36"/>
      <c r="M60" s="110" t="s">
        <v>71</v>
      </c>
      <c r="N60" s="111">
        <f>'3a 58C 23-24 Persons Count'!T57</f>
        <v>1.1999999999999999E-3</v>
      </c>
      <c r="O60" s="112">
        <f t="shared" si="43"/>
        <v>0</v>
      </c>
      <c r="P60" s="36"/>
      <c r="Q60" s="35" t="s">
        <v>71</v>
      </c>
      <c r="R60" s="118">
        <f>'3a 58C 23-24 Persons Count'!R57</f>
        <v>1.1000000000000001E-3</v>
      </c>
      <c r="S60" s="52">
        <f t="shared" si="14"/>
        <v>2725</v>
      </c>
      <c r="T60" s="52">
        <f t="shared" si="40"/>
        <v>29</v>
      </c>
      <c r="U60" s="52">
        <f t="shared" si="44"/>
        <v>557</v>
      </c>
      <c r="V60" s="53">
        <f t="shared" si="7"/>
        <v>3311</v>
      </c>
      <c r="W60" s="190"/>
      <c r="X60" s="35" t="s">
        <v>71</v>
      </c>
      <c r="Y60" s="51">
        <f>'3a 58C 23-24 Persons Count'!R57</f>
        <v>1.1000000000000001E-3</v>
      </c>
      <c r="Z60" s="52">
        <f t="shared" si="34"/>
        <v>0</v>
      </c>
      <c r="AA60" s="52">
        <f t="shared" si="33"/>
        <v>0</v>
      </c>
      <c r="AB60" s="52">
        <f t="shared" si="21"/>
        <v>0</v>
      </c>
      <c r="AC60" s="12">
        <f t="shared" si="35"/>
        <v>0</v>
      </c>
      <c r="AD60" s="190"/>
      <c r="AE60" s="44">
        <f t="shared" si="8"/>
        <v>2758</v>
      </c>
      <c r="AF60" s="44">
        <f t="shared" si="45"/>
        <v>29</v>
      </c>
      <c r="AG60" s="44">
        <f t="shared" si="46"/>
        <v>557</v>
      </c>
      <c r="AH60" s="48">
        <f t="shared" si="39"/>
        <v>3344</v>
      </c>
      <c r="AI60" s="58">
        <f t="shared" si="12"/>
        <v>0</v>
      </c>
      <c r="AQ60" s="188"/>
    </row>
    <row r="61" spans="1:43" x14ac:dyDescent="0.25">
      <c r="A61" s="35" t="s">
        <v>72</v>
      </c>
      <c r="B61" s="51">
        <f>'3a 58C 23-24 Persons Count'!T58</f>
        <v>1.3899999999999999E-2</v>
      </c>
      <c r="C61" s="52">
        <f>ROUND(B61*C$5,0)</f>
        <v>0</v>
      </c>
      <c r="D61" s="36"/>
      <c r="E61" s="110" t="s">
        <v>72</v>
      </c>
      <c r="F61" s="111">
        <f>'3a 58C 23-24 Persons Count'!T58</f>
        <v>1.3899999999999999E-2</v>
      </c>
      <c r="G61" s="112">
        <f t="shared" si="42"/>
        <v>299</v>
      </c>
      <c r="H61" s="36"/>
      <c r="I61" s="110" t="s">
        <v>72</v>
      </c>
      <c r="J61" s="111">
        <f>'3a 58C 23-24 Persons Count'!T58</f>
        <v>1.3899999999999999E-2</v>
      </c>
      <c r="K61" s="112">
        <f t="shared" si="41"/>
        <v>78</v>
      </c>
      <c r="L61" s="36"/>
      <c r="M61" s="110" t="s">
        <v>72</v>
      </c>
      <c r="N61" s="111">
        <f>'3a 58C 23-24 Persons Count'!T58</f>
        <v>1.3899999999999999E-2</v>
      </c>
      <c r="O61" s="112">
        <f t="shared" si="43"/>
        <v>0</v>
      </c>
      <c r="P61" s="36"/>
      <c r="Q61" s="35" t="s">
        <v>72</v>
      </c>
      <c r="R61" s="118">
        <f>'3a 58C 23-24 Persons Count'!R58</f>
        <v>1.6E-2</v>
      </c>
      <c r="S61" s="52">
        <f t="shared" si="14"/>
        <v>39637</v>
      </c>
      <c r="T61" s="52">
        <f t="shared" si="40"/>
        <v>421</v>
      </c>
      <c r="U61" s="52">
        <f t="shared" si="44"/>
        <v>8106</v>
      </c>
      <c r="V61" s="53">
        <f t="shared" si="7"/>
        <v>48164</v>
      </c>
      <c r="W61" s="190"/>
      <c r="X61" s="35" t="s">
        <v>72</v>
      </c>
      <c r="Y61" s="51">
        <f>'3a 58C 23-24 Persons Count'!R58</f>
        <v>1.6E-2</v>
      </c>
      <c r="Z61" s="52">
        <f t="shared" si="34"/>
        <v>0</v>
      </c>
      <c r="AA61" s="52">
        <f t="shared" si="33"/>
        <v>0</v>
      </c>
      <c r="AB61" s="52">
        <f t="shared" si="21"/>
        <v>0</v>
      </c>
      <c r="AC61" s="12">
        <f t="shared" si="35"/>
        <v>0</v>
      </c>
      <c r="AD61" s="190"/>
      <c r="AE61" s="44">
        <f t="shared" si="8"/>
        <v>40014</v>
      </c>
      <c r="AF61" s="44">
        <f t="shared" si="45"/>
        <v>421</v>
      </c>
      <c r="AG61" s="44">
        <f t="shared" si="46"/>
        <v>8106</v>
      </c>
      <c r="AH61" s="48">
        <f t="shared" si="39"/>
        <v>48541</v>
      </c>
      <c r="AI61" s="58">
        <f t="shared" si="12"/>
        <v>0</v>
      </c>
      <c r="AQ61" s="188"/>
    </row>
    <row r="62" spans="1:43" x14ac:dyDescent="0.25">
      <c r="A62" s="35" t="s">
        <v>73</v>
      </c>
      <c r="B62" s="51">
        <f>'3a 58C 23-24 Persons Count'!T59</f>
        <v>4.7000000000000002E-3</v>
      </c>
      <c r="C62" s="52">
        <f t="shared" si="13"/>
        <v>0</v>
      </c>
      <c r="D62" s="36"/>
      <c r="E62" s="110" t="s">
        <v>73</v>
      </c>
      <c r="F62" s="111">
        <f>'3a 58C 23-24 Persons Count'!T59</f>
        <v>4.7000000000000002E-3</v>
      </c>
      <c r="G62" s="192">
        <f>ROUNDDOWN(F62*G$5,0)</f>
        <v>100</v>
      </c>
      <c r="H62" s="36"/>
      <c r="I62" s="110" t="s">
        <v>73</v>
      </c>
      <c r="J62" s="111">
        <f>'3a 58C 23-24 Persons Count'!T59</f>
        <v>4.7000000000000002E-3</v>
      </c>
      <c r="K62" s="112">
        <f t="shared" si="41"/>
        <v>26</v>
      </c>
      <c r="L62" s="36"/>
      <c r="M62" s="110" t="s">
        <v>73</v>
      </c>
      <c r="N62" s="111">
        <f>'3a 58C 23-24 Persons Count'!T59</f>
        <v>4.7000000000000002E-3</v>
      </c>
      <c r="O62" s="112">
        <f t="shared" si="43"/>
        <v>0</v>
      </c>
      <c r="P62" s="36"/>
      <c r="Q62" s="35" t="s">
        <v>73</v>
      </c>
      <c r="R62" s="118">
        <f>'3a 58C 23-24 Persons Count'!R59</f>
        <v>4.3E-3</v>
      </c>
      <c r="S62" s="52">
        <f t="shared" si="14"/>
        <v>10652</v>
      </c>
      <c r="T62" s="52">
        <f t="shared" si="40"/>
        <v>113</v>
      </c>
      <c r="U62" s="52">
        <f t="shared" si="44"/>
        <v>2178</v>
      </c>
      <c r="V62" s="53">
        <f t="shared" si="7"/>
        <v>12943</v>
      </c>
      <c r="W62" s="190"/>
      <c r="X62" s="35" t="s">
        <v>73</v>
      </c>
      <c r="Y62" s="51">
        <f>'3a 58C 23-24 Persons Count'!R59</f>
        <v>4.3E-3</v>
      </c>
      <c r="Z62" s="52">
        <f t="shared" si="34"/>
        <v>0</v>
      </c>
      <c r="AA62" s="52">
        <f>ROUND(AA$5*Y62,0)</f>
        <v>0</v>
      </c>
      <c r="AB62" s="52">
        <f t="shared" si="21"/>
        <v>0</v>
      </c>
      <c r="AC62" s="12">
        <f t="shared" si="35"/>
        <v>0</v>
      </c>
      <c r="AD62" s="190"/>
      <c r="AE62" s="44">
        <f t="shared" si="8"/>
        <v>10778</v>
      </c>
      <c r="AF62" s="44">
        <f t="shared" si="45"/>
        <v>113</v>
      </c>
      <c r="AG62" s="44">
        <f t="shared" si="46"/>
        <v>2178</v>
      </c>
      <c r="AH62" s="48">
        <f t="shared" si="39"/>
        <v>13069</v>
      </c>
      <c r="AI62" s="58">
        <f t="shared" si="12"/>
        <v>0</v>
      </c>
      <c r="AQ62" s="188"/>
    </row>
    <row r="63" spans="1:43" x14ac:dyDescent="0.25">
      <c r="A63" s="35" t="s">
        <v>74</v>
      </c>
      <c r="B63" s="51">
        <f>'3a 58C 23-24 Persons Count'!T60</f>
        <v>3.5000000000000001E-3</v>
      </c>
      <c r="C63" s="52">
        <f t="shared" si="13"/>
        <v>0</v>
      </c>
      <c r="D63" s="36"/>
      <c r="E63" s="110" t="s">
        <v>74</v>
      </c>
      <c r="F63" s="111">
        <f>'3a 58C 23-24 Persons Count'!T60</f>
        <v>3.5000000000000001E-3</v>
      </c>
      <c r="G63" s="112">
        <f t="shared" si="42"/>
        <v>75</v>
      </c>
      <c r="H63" s="36"/>
      <c r="I63" s="110" t="s">
        <v>74</v>
      </c>
      <c r="J63" s="111">
        <f>'3a 58C 23-24 Persons Count'!T60</f>
        <v>3.5000000000000001E-3</v>
      </c>
      <c r="K63" s="112">
        <f t="shared" si="41"/>
        <v>20</v>
      </c>
      <c r="L63" s="36"/>
      <c r="M63" s="110" t="s">
        <v>74</v>
      </c>
      <c r="N63" s="111">
        <f>'3a 58C 23-24 Persons Count'!T60</f>
        <v>3.5000000000000001E-3</v>
      </c>
      <c r="O63" s="112">
        <f t="shared" si="43"/>
        <v>0</v>
      </c>
      <c r="P63" s="36"/>
      <c r="Q63" s="35" t="s">
        <v>74</v>
      </c>
      <c r="R63" s="118">
        <f>'3a 58C 23-24 Persons Count'!R60</f>
        <v>2.8E-3</v>
      </c>
      <c r="S63" s="52">
        <f t="shared" si="14"/>
        <v>6936</v>
      </c>
      <c r="T63" s="52">
        <f t="shared" si="40"/>
        <v>74</v>
      </c>
      <c r="U63" s="52">
        <f t="shared" si="44"/>
        <v>1419</v>
      </c>
      <c r="V63" s="53">
        <f t="shared" si="7"/>
        <v>8429</v>
      </c>
      <c r="W63" s="190"/>
      <c r="X63" s="35" t="s">
        <v>74</v>
      </c>
      <c r="Y63" s="51">
        <f>'3a 58C 23-24 Persons Count'!R60</f>
        <v>2.8E-3</v>
      </c>
      <c r="Z63" s="52">
        <f t="shared" si="34"/>
        <v>0</v>
      </c>
      <c r="AA63" s="52">
        <f t="shared" si="33"/>
        <v>0</v>
      </c>
      <c r="AB63" s="52">
        <f>ROUND(AB$5*Y63,0)</f>
        <v>0</v>
      </c>
      <c r="AC63" s="12">
        <f t="shared" si="35"/>
        <v>0</v>
      </c>
      <c r="AD63" s="190"/>
      <c r="AE63" s="44">
        <f t="shared" si="8"/>
        <v>7031</v>
      </c>
      <c r="AF63" s="44">
        <f t="shared" si="45"/>
        <v>74</v>
      </c>
      <c r="AG63" s="44">
        <f t="shared" si="46"/>
        <v>1419</v>
      </c>
      <c r="AH63" s="48">
        <f t="shared" si="39"/>
        <v>8524</v>
      </c>
      <c r="AI63" s="58">
        <f t="shared" si="12"/>
        <v>0</v>
      </c>
      <c r="AQ63" s="188"/>
    </row>
    <row r="64" spans="1:43" x14ac:dyDescent="0.25">
      <c r="A64" s="21" t="s">
        <v>75</v>
      </c>
      <c r="B64" s="54">
        <f>SUM(B6:B63)</f>
        <v>1</v>
      </c>
      <c r="C64" s="45">
        <f>SUM(C6:C63)</f>
        <v>0</v>
      </c>
      <c r="D64" s="46"/>
      <c r="E64" s="113" t="s">
        <v>75</v>
      </c>
      <c r="F64" s="114">
        <f>SUM(F6:F63)</f>
        <v>1</v>
      </c>
      <c r="G64" s="109">
        <f>SUM(G6:G63)</f>
        <v>21475</v>
      </c>
      <c r="H64" s="46"/>
      <c r="I64" s="113" t="s">
        <v>75</v>
      </c>
      <c r="J64" s="114">
        <f>SUM(J6:J63)</f>
        <v>1</v>
      </c>
      <c r="K64" s="109">
        <f>SUM(K6:K63)</f>
        <v>5598</v>
      </c>
      <c r="L64" s="46"/>
      <c r="M64" s="113" t="s">
        <v>75</v>
      </c>
      <c r="N64" s="114">
        <f>SUM(N6:N63)</f>
        <v>1</v>
      </c>
      <c r="O64" s="109">
        <f>SUM(O6:O63)</f>
        <v>0</v>
      </c>
      <c r="P64" s="46"/>
      <c r="Q64" s="21" t="s">
        <v>75</v>
      </c>
      <c r="R64" s="55">
        <f>SUM(R6:R63)</f>
        <v>0.99999999999999989</v>
      </c>
      <c r="S64" s="45">
        <f t="shared" ref="S64" si="47">SUM(S6:S63)</f>
        <v>2477305</v>
      </c>
      <c r="T64" s="45">
        <f>SUM(T6:T63)</f>
        <v>26343</v>
      </c>
      <c r="U64" s="45">
        <f>SUM(U6:U63)</f>
        <v>506613</v>
      </c>
      <c r="V64" s="45">
        <f>SUM(V6:V63)</f>
        <v>3010261</v>
      </c>
      <c r="W64" s="200"/>
      <c r="X64" s="21" t="s">
        <v>75</v>
      </c>
      <c r="Y64" s="55">
        <f>SUM(Y6:Y63)</f>
        <v>0.99999999999999989</v>
      </c>
      <c r="Z64" s="45">
        <f t="shared" ref="Z64:AA64" si="48">SUM(Z6:Z63)</f>
        <v>0</v>
      </c>
      <c r="AA64" s="45">
        <f t="shared" si="48"/>
        <v>0</v>
      </c>
      <c r="AB64" s="45">
        <f>SUM(AB6:AB63)</f>
        <v>0</v>
      </c>
      <c r="AC64" s="45">
        <f>SUM(AC6:AC63)</f>
        <v>0</v>
      </c>
      <c r="AD64" s="200"/>
      <c r="AE64" s="44">
        <f>SUM(AE6:AE63)</f>
        <v>2504378</v>
      </c>
      <c r="AF64" s="44">
        <f t="shared" ref="AF64:AH64" si="49">SUM(AF6:AF63)</f>
        <v>26343</v>
      </c>
      <c r="AG64" s="44">
        <f t="shared" si="49"/>
        <v>506613</v>
      </c>
      <c r="AH64" s="44">
        <f t="shared" si="49"/>
        <v>3037334</v>
      </c>
      <c r="AI64" s="58">
        <f t="shared" si="12"/>
        <v>0</v>
      </c>
      <c r="AQ64" s="188"/>
    </row>
    <row r="65" spans="1:35" s="47" customFormat="1" x14ac:dyDescent="0.25">
      <c r="A65" s="123"/>
      <c r="B65" s="37"/>
      <c r="C65" s="49"/>
      <c r="D65" s="49"/>
      <c r="E65" s="37"/>
      <c r="F65" s="37"/>
      <c r="G65" s="49"/>
      <c r="H65" s="49"/>
      <c r="I65" s="37"/>
      <c r="J65" s="37"/>
      <c r="K65" s="49"/>
      <c r="L65" s="49"/>
      <c r="M65" s="37"/>
      <c r="N65" s="37"/>
      <c r="O65" s="49"/>
      <c r="P65" s="49"/>
      <c r="Q65" s="37"/>
      <c r="R65" s="37"/>
      <c r="S65" s="49"/>
      <c r="T65" s="49"/>
      <c r="U65" s="49"/>
      <c r="V65" s="49"/>
      <c r="W65" s="195"/>
      <c r="X65" s="49"/>
      <c r="Y65" s="49"/>
      <c r="Z65" s="49"/>
      <c r="AA65" s="49"/>
      <c r="AB65" s="49"/>
      <c r="AC65" s="49"/>
      <c r="AD65" s="195"/>
      <c r="AE65" s="56"/>
      <c r="AF65" s="49"/>
      <c r="AG65" s="49"/>
      <c r="AH65" s="56"/>
      <c r="AI65" s="73"/>
    </row>
    <row r="66" spans="1:35" s="3" customFormat="1" ht="12.75" hidden="1" customHeight="1" x14ac:dyDescent="0.25">
      <c r="A66" s="123"/>
      <c r="C66" s="58">
        <f>C5-C64</f>
        <v>0</v>
      </c>
      <c r="G66" s="58">
        <f>G5-G64</f>
        <v>0</v>
      </c>
      <c r="K66" s="58">
        <f>K5-K64</f>
        <v>0</v>
      </c>
      <c r="O66" s="58">
        <f>O5-O64</f>
        <v>0</v>
      </c>
      <c r="S66" s="58">
        <f t="shared" ref="S66:V66" si="50">S5-S64</f>
        <v>0</v>
      </c>
      <c r="T66" s="58">
        <f t="shared" si="50"/>
        <v>0</v>
      </c>
      <c r="U66" s="58">
        <f t="shared" si="50"/>
        <v>0</v>
      </c>
      <c r="V66" s="58">
        <f t="shared" si="50"/>
        <v>0</v>
      </c>
      <c r="W66" s="194"/>
      <c r="X66" s="58"/>
      <c r="Y66" s="58"/>
      <c r="Z66" s="58">
        <f t="shared" ref="Z66:AC66" si="51">Z5-Z64</f>
        <v>0</v>
      </c>
      <c r="AA66" s="58">
        <f t="shared" si="51"/>
        <v>0</v>
      </c>
      <c r="AB66" s="58">
        <f t="shared" si="51"/>
        <v>0</v>
      </c>
      <c r="AC66" s="58">
        <f t="shared" si="51"/>
        <v>0</v>
      </c>
      <c r="AD66" s="194"/>
      <c r="AE66" s="58"/>
      <c r="AF66" s="58"/>
      <c r="AG66" s="58"/>
      <c r="AH66" s="58"/>
      <c r="AI66" s="58"/>
    </row>
    <row r="67" spans="1:35" ht="15" hidden="1" customHeight="1" x14ac:dyDescent="0.25">
      <c r="A67" s="57"/>
      <c r="B67" s="57"/>
      <c r="C67" s="57"/>
      <c r="E67" s="57"/>
      <c r="F67" s="57"/>
      <c r="G67" s="57"/>
      <c r="I67" s="57"/>
      <c r="J67" s="57"/>
      <c r="K67" s="57"/>
      <c r="M67" s="57"/>
      <c r="N67" s="57"/>
      <c r="O67" s="57"/>
      <c r="W67" s="193"/>
      <c r="AD67" s="193"/>
      <c r="AE67" s="59"/>
      <c r="AF67" s="59"/>
      <c r="AG67" s="59"/>
      <c r="AH67" s="60"/>
    </row>
    <row r="68" spans="1:35" ht="15" hidden="1" customHeight="1" x14ac:dyDescent="0.3">
      <c r="A68" s="88" t="s">
        <v>83</v>
      </c>
      <c r="B68" s="61"/>
      <c r="C68" s="89">
        <f>'SFY 25-26 Q3 Share by Project'!B63</f>
        <v>0</v>
      </c>
      <c r="D68"/>
      <c r="E68" s="89"/>
      <c r="F68" s="89"/>
      <c r="G68" s="89">
        <f>'SFY 25-26 Q3 Share by Project'!C63</f>
        <v>21475</v>
      </c>
      <c r="H68"/>
      <c r="I68" s="89"/>
      <c r="J68" s="89"/>
      <c r="K68" s="89">
        <f>'SFY 25-26 Q3 Share by Project'!D63</f>
        <v>5598</v>
      </c>
      <c r="L68"/>
      <c r="M68" s="89"/>
      <c r="N68" s="89"/>
      <c r="O68" s="89">
        <f>'SFY 25-26 Q3 Share by Project'!E63</f>
        <v>0</v>
      </c>
      <c r="P68"/>
      <c r="Q68"/>
      <c r="R68"/>
      <c r="S68" s="89">
        <f>'SFY 25-26 Q3 Share by Project'!F63</f>
        <v>2477305</v>
      </c>
      <c r="T68" s="89">
        <f>'SFY 25-26 Q3 Share by Project'!G63</f>
        <v>26343</v>
      </c>
      <c r="U68" s="89">
        <f>'SFY 25-26 Q3 Share by Project'!H63</f>
        <v>506613</v>
      </c>
      <c r="V68" s="89">
        <f>SUM(S68:U68)</f>
        <v>3010261</v>
      </c>
      <c r="W68"/>
      <c r="AD68"/>
      <c r="AE68" s="89">
        <f>'SFY 25-26 Q3 Share by Project'!I63</f>
        <v>2504378</v>
      </c>
      <c r="AF68" s="89">
        <f>'SFY 25-26 Q3 Share by Project'!J63</f>
        <v>26343</v>
      </c>
      <c r="AG68" s="89">
        <f>'SFY 25-26 Q3 Share by Project'!K63</f>
        <v>506613</v>
      </c>
      <c r="AH68" s="92">
        <f>SUM(AE68:AG68)</f>
        <v>3037334</v>
      </c>
      <c r="AI68"/>
    </row>
    <row r="69" spans="1:35" ht="15" hidden="1" customHeight="1" x14ac:dyDescent="0.3">
      <c r="A69" s="89"/>
      <c r="B69" s="89"/>
      <c r="C69" s="91">
        <f>C64-C68</f>
        <v>0</v>
      </c>
      <c r="D69" s="90"/>
      <c r="E69" s="115"/>
      <c r="F69" s="115"/>
      <c r="G69" s="91">
        <f>G64-G68</f>
        <v>0</v>
      </c>
      <c r="H69" s="90"/>
      <c r="I69" s="115"/>
      <c r="J69" s="115"/>
      <c r="K69" s="91">
        <f>K64-K68</f>
        <v>0</v>
      </c>
      <c r="L69" s="90"/>
      <c r="M69" s="115"/>
      <c r="N69" s="115"/>
      <c r="O69" s="91">
        <f>O64-O68</f>
        <v>0</v>
      </c>
      <c r="P69" s="90"/>
      <c r="Q69" s="90"/>
      <c r="R69" s="90"/>
      <c r="S69" s="115">
        <f>S64+Z64</f>
        <v>2477305</v>
      </c>
      <c r="T69" s="115">
        <f>T64+AA64</f>
        <v>26343</v>
      </c>
      <c r="U69" s="115">
        <f>U64+AB64</f>
        <v>506613</v>
      </c>
      <c r="V69" s="89">
        <f t="shared" ref="V69" si="52">SUM(S69:U69)</f>
        <v>3010261</v>
      </c>
      <c r="W69" s="201"/>
      <c r="AD69" s="201"/>
      <c r="AE69" s="91">
        <f t="shared" ref="AE69:AG69" si="53">AE64-AE68</f>
        <v>0</v>
      </c>
      <c r="AF69" s="91">
        <f t="shared" si="53"/>
        <v>0</v>
      </c>
      <c r="AG69" s="91">
        <f t="shared" si="53"/>
        <v>0</v>
      </c>
      <c r="AH69" s="93">
        <f>SUM(AE69:AG69)</f>
        <v>0</v>
      </c>
      <c r="AI69"/>
    </row>
    <row r="70" spans="1:35" hidden="1" x14ac:dyDescent="0.25">
      <c r="A70" s="50"/>
      <c r="B70" s="50"/>
      <c r="C70" s="50"/>
      <c r="E70" s="50"/>
      <c r="F70" s="50"/>
      <c r="G70" s="50"/>
      <c r="I70" s="50"/>
      <c r="J70" s="50"/>
      <c r="K70" s="50"/>
      <c r="M70" s="50"/>
      <c r="N70" s="50"/>
      <c r="O70" s="50"/>
      <c r="S70" s="91">
        <f>S68-S69</f>
        <v>0</v>
      </c>
      <c r="T70" s="91">
        <f t="shared" ref="T70:V70" si="54">T68-T69</f>
        <v>0</v>
      </c>
      <c r="U70" s="91">
        <f t="shared" si="54"/>
        <v>0</v>
      </c>
      <c r="V70" s="91">
        <f t="shared" si="54"/>
        <v>0</v>
      </c>
      <c r="W70" s="193"/>
      <c r="AC70" s="36"/>
      <c r="AD70" s="193"/>
      <c r="AE70" s="36"/>
      <c r="AF70" s="36"/>
      <c r="AG70" s="36"/>
      <c r="AH70" s="64"/>
    </row>
    <row r="71" spans="1:35" hidden="1" x14ac:dyDescent="0.25">
      <c r="W71" s="193"/>
      <c r="AC71" s="36"/>
      <c r="AD71" s="193"/>
      <c r="AE71" s="181"/>
      <c r="AF71" s="181"/>
      <c r="AG71" s="181"/>
      <c r="AH71" s="181"/>
    </row>
    <row r="72" spans="1:35" hidden="1" x14ac:dyDescent="0.25">
      <c r="S72" s="90" t="s">
        <v>147</v>
      </c>
      <c r="W72" s="193"/>
      <c r="AC72" s="36"/>
      <c r="AD72" s="193"/>
    </row>
    <row r="73" spans="1:35" x14ac:dyDescent="0.25">
      <c r="A73" s="123" t="s">
        <v>117</v>
      </c>
      <c r="E73" s="123" t="s">
        <v>117</v>
      </c>
      <c r="W73" s="193"/>
      <c r="AC73" s="36"/>
      <c r="AD73" s="193"/>
    </row>
    <row r="74" spans="1:35" x14ac:dyDescent="0.25">
      <c r="W74" s="193"/>
      <c r="AC74" s="36"/>
      <c r="AD74" s="193"/>
    </row>
    <row r="75" spans="1:35" ht="14.4" x14ac:dyDescent="0.3">
      <c r="C75"/>
      <c r="D75"/>
      <c r="W75" s="193"/>
      <c r="AC75" s="36"/>
      <c r="AD75" s="193"/>
    </row>
    <row r="76" spans="1:35" ht="14.4" x14ac:dyDescent="0.3">
      <c r="C76"/>
      <c r="D76"/>
      <c r="W76" s="193"/>
      <c r="AC76" s="36"/>
      <c r="AD76" s="193"/>
    </row>
    <row r="77" spans="1:35" ht="14.4" x14ac:dyDescent="0.3">
      <c r="C77" s="217"/>
      <c r="D77"/>
      <c r="W77" s="193"/>
      <c r="AC77" s="36"/>
      <c r="AD77" s="193"/>
    </row>
    <row r="78" spans="1:35" ht="14.4" x14ac:dyDescent="0.3">
      <c r="C78" s="217"/>
      <c r="D78"/>
      <c r="W78" s="193"/>
      <c r="AC78" s="36"/>
      <c r="AD78" s="193"/>
    </row>
    <row r="79" spans="1:35" ht="14.4" x14ac:dyDescent="0.3">
      <c r="C79" s="217"/>
      <c r="D79"/>
      <c r="W79" s="193"/>
      <c r="AC79" s="36"/>
      <c r="AD79" s="193"/>
    </row>
    <row r="80" spans="1:35" ht="14.4" x14ac:dyDescent="0.3">
      <c r="C80" s="217"/>
      <c r="D80"/>
      <c r="W80" s="193"/>
      <c r="AC80" s="36"/>
      <c r="AD80" s="193"/>
    </row>
    <row r="81" spans="3:30" ht="14.4" x14ac:dyDescent="0.3">
      <c r="C81" s="217"/>
      <c r="D81"/>
      <c r="W81" s="193"/>
      <c r="AC81" s="36"/>
      <c r="AD81" s="193"/>
    </row>
    <row r="82" spans="3:30" ht="14.4" x14ac:dyDescent="0.3">
      <c r="C82" s="217"/>
      <c r="D82"/>
      <c r="W82" s="193"/>
      <c r="AC82" s="36"/>
      <c r="AD82" s="193"/>
    </row>
    <row r="83" spans="3:30" ht="14.4" x14ac:dyDescent="0.3">
      <c r="C83" s="217"/>
      <c r="D83"/>
      <c r="W83" s="193"/>
      <c r="AC83" s="36"/>
      <c r="AD83" s="193"/>
    </row>
    <row r="84" spans="3:30" ht="14.4" x14ac:dyDescent="0.3">
      <c r="C84" s="217"/>
      <c r="D84"/>
      <c r="W84" s="193"/>
      <c r="AC84" s="36"/>
      <c r="AD84" s="193"/>
    </row>
    <row r="85" spans="3:30" ht="14.4" x14ac:dyDescent="0.3">
      <c r="C85" s="217"/>
      <c r="D85"/>
      <c r="W85" s="193"/>
      <c r="AC85" s="36"/>
      <c r="AD85" s="193"/>
    </row>
    <row r="86" spans="3:30" ht="14.4" x14ac:dyDescent="0.3">
      <c r="C86" s="217"/>
      <c r="D86"/>
      <c r="W86" s="193"/>
      <c r="AC86" s="36"/>
      <c r="AD86" s="193"/>
    </row>
    <row r="87" spans="3:30" ht="14.4" x14ac:dyDescent="0.3">
      <c r="C87" s="217"/>
      <c r="D87"/>
      <c r="W87" s="193"/>
      <c r="AC87" s="36"/>
      <c r="AD87" s="193"/>
    </row>
    <row r="88" spans="3:30" ht="14.4" x14ac:dyDescent="0.3">
      <c r="C88" s="217"/>
      <c r="D88"/>
      <c r="W88" s="193"/>
      <c r="AC88" s="36"/>
      <c r="AD88" s="193"/>
    </row>
    <row r="89" spans="3:30" ht="14.4" x14ac:dyDescent="0.3">
      <c r="C89" s="217"/>
      <c r="D89"/>
      <c r="W89" s="193"/>
      <c r="AC89" s="36"/>
      <c r="AD89" s="193"/>
    </row>
    <row r="90" spans="3:30" ht="14.4" x14ac:dyDescent="0.3">
      <c r="C90" s="217"/>
      <c r="D90"/>
      <c r="W90" s="193"/>
      <c r="AC90" s="36"/>
      <c r="AD90" s="193"/>
    </row>
    <row r="91" spans="3:30" ht="14.4" x14ac:dyDescent="0.3">
      <c r="C91" s="217"/>
      <c r="D91"/>
      <c r="W91" s="193"/>
      <c r="AC91" s="36"/>
      <c r="AD91" s="193"/>
    </row>
    <row r="92" spans="3:30" ht="14.4" x14ac:dyDescent="0.3">
      <c r="C92" s="217"/>
      <c r="D92"/>
      <c r="W92" s="193"/>
      <c r="AC92" s="36"/>
      <c r="AD92" s="193"/>
    </row>
    <row r="93" spans="3:30" ht="14.4" x14ac:dyDescent="0.3">
      <c r="C93" s="217"/>
      <c r="D93"/>
      <c r="W93" s="193"/>
      <c r="AC93" s="36"/>
      <c r="AD93" s="193"/>
    </row>
    <row r="94" spans="3:30" ht="14.4" x14ac:dyDescent="0.3">
      <c r="C94" s="217"/>
      <c r="D94"/>
      <c r="W94" s="193"/>
      <c r="AC94" s="36"/>
      <c r="AD94" s="193"/>
    </row>
    <row r="95" spans="3:30" ht="14.4" x14ac:dyDescent="0.3">
      <c r="C95" s="217"/>
      <c r="D95"/>
      <c r="W95" s="193"/>
      <c r="AC95" s="36"/>
      <c r="AD95" s="193"/>
    </row>
    <row r="96" spans="3:30" ht="14.4" x14ac:dyDescent="0.3">
      <c r="C96" s="217"/>
      <c r="D96"/>
      <c r="W96" s="193"/>
      <c r="AC96" s="36"/>
      <c r="AD96" s="193"/>
    </row>
    <row r="97" spans="3:30" ht="14.4" x14ac:dyDescent="0.3">
      <c r="C97" s="217"/>
      <c r="D97"/>
      <c r="W97" s="193"/>
      <c r="AC97" s="36"/>
      <c r="AD97" s="193"/>
    </row>
    <row r="98" spans="3:30" ht="14.4" x14ac:dyDescent="0.3">
      <c r="C98" s="217"/>
      <c r="D98"/>
      <c r="W98" s="193"/>
      <c r="AC98" s="36"/>
      <c r="AD98" s="193"/>
    </row>
    <row r="99" spans="3:30" ht="14.4" x14ac:dyDescent="0.3">
      <c r="C99" s="217"/>
      <c r="D99"/>
      <c r="W99" s="193"/>
      <c r="AC99" s="36"/>
      <c r="AD99" s="193"/>
    </row>
    <row r="100" spans="3:30" ht="14.4" x14ac:dyDescent="0.3">
      <c r="C100" s="217"/>
      <c r="D100"/>
      <c r="W100" s="193"/>
      <c r="AC100" s="36"/>
      <c r="AD100" s="193"/>
    </row>
    <row r="101" spans="3:30" ht="14.4" x14ac:dyDescent="0.3">
      <c r="C101" s="217"/>
      <c r="D101"/>
      <c r="W101" s="193"/>
      <c r="AC101" s="36"/>
      <c r="AD101" s="193"/>
    </row>
    <row r="102" spans="3:30" ht="14.4" x14ac:dyDescent="0.3">
      <c r="C102" s="217"/>
      <c r="D102"/>
      <c r="W102" s="193"/>
      <c r="AC102" s="36"/>
      <c r="AD102" s="193"/>
    </row>
    <row r="103" spans="3:30" ht="14.4" x14ac:dyDescent="0.3">
      <c r="C103" s="217"/>
      <c r="D103"/>
      <c r="W103" s="193"/>
      <c r="AC103" s="36"/>
      <c r="AD103" s="193"/>
    </row>
    <row r="104" spans="3:30" ht="14.4" x14ac:dyDescent="0.3">
      <c r="C104" s="217"/>
      <c r="D104"/>
      <c r="W104" s="193"/>
      <c r="AC104" s="36"/>
      <c r="AD104" s="193"/>
    </row>
    <row r="105" spans="3:30" ht="14.4" x14ac:dyDescent="0.3">
      <c r="C105" s="217"/>
      <c r="D105"/>
      <c r="W105" s="193"/>
      <c r="AC105" s="36"/>
      <c r="AD105" s="193"/>
    </row>
    <row r="106" spans="3:30" ht="14.4" x14ac:dyDescent="0.3">
      <c r="C106" s="217"/>
      <c r="D106"/>
      <c r="W106" s="193"/>
      <c r="AC106" s="36"/>
      <c r="AD106" s="193"/>
    </row>
    <row r="107" spans="3:30" ht="14.4" x14ac:dyDescent="0.3">
      <c r="C107" s="217"/>
      <c r="D107"/>
      <c r="W107" s="193"/>
      <c r="AC107" s="36"/>
      <c r="AD107" s="193"/>
    </row>
    <row r="108" spans="3:30" ht="14.4" x14ac:dyDescent="0.3">
      <c r="C108" s="217"/>
      <c r="D108"/>
      <c r="W108" s="193"/>
      <c r="AC108" s="36"/>
      <c r="AD108" s="193"/>
    </row>
    <row r="109" spans="3:30" ht="14.4" x14ac:dyDescent="0.3">
      <c r="C109" s="217"/>
      <c r="D109"/>
      <c r="W109" s="193"/>
      <c r="AC109" s="36"/>
      <c r="AD109" s="193"/>
    </row>
    <row r="110" spans="3:30" ht="14.4" x14ac:dyDescent="0.3">
      <c r="C110" s="217"/>
      <c r="D110"/>
      <c r="W110" s="193"/>
      <c r="AC110" s="36"/>
      <c r="AD110" s="193"/>
    </row>
    <row r="111" spans="3:30" ht="14.4" x14ac:dyDescent="0.3">
      <c r="C111" s="217"/>
      <c r="D111"/>
      <c r="W111" s="193"/>
      <c r="AC111" s="36"/>
      <c r="AD111" s="193"/>
    </row>
    <row r="112" spans="3:30" ht="14.4" x14ac:dyDescent="0.3">
      <c r="C112" s="217"/>
      <c r="D112"/>
      <c r="W112" s="193"/>
      <c r="AC112" s="36"/>
      <c r="AD112" s="193"/>
    </row>
    <row r="113" spans="3:30" ht="14.4" x14ac:dyDescent="0.3">
      <c r="C113" s="217"/>
      <c r="D113"/>
      <c r="W113" s="193"/>
      <c r="AC113" s="36"/>
      <c r="AD113" s="193"/>
    </row>
    <row r="114" spans="3:30" ht="14.4" x14ac:dyDescent="0.3">
      <c r="C114" s="217"/>
      <c r="D114"/>
      <c r="W114" s="193"/>
      <c r="AC114" s="36"/>
      <c r="AD114" s="193"/>
    </row>
    <row r="115" spans="3:30" ht="14.4" x14ac:dyDescent="0.3">
      <c r="C115" s="217"/>
      <c r="D115"/>
      <c r="W115" s="193"/>
      <c r="AC115" s="36"/>
      <c r="AD115" s="193"/>
    </row>
    <row r="116" spans="3:30" ht="14.4" x14ac:dyDescent="0.3">
      <c r="C116" s="217"/>
      <c r="D116"/>
      <c r="W116" s="193"/>
      <c r="AC116" s="36"/>
      <c r="AD116" s="193"/>
    </row>
    <row r="117" spans="3:30" ht="14.4" x14ac:dyDescent="0.3">
      <c r="C117" s="217"/>
      <c r="D117"/>
      <c r="W117" s="193"/>
      <c r="AC117" s="36"/>
      <c r="AD117" s="193"/>
    </row>
    <row r="118" spans="3:30" ht="14.4" x14ac:dyDescent="0.3">
      <c r="C118" s="217"/>
      <c r="D118"/>
      <c r="W118" s="193"/>
      <c r="AC118" s="36"/>
      <c r="AD118" s="193"/>
    </row>
    <row r="119" spans="3:30" ht="14.4" x14ac:dyDescent="0.3">
      <c r="C119" s="217"/>
      <c r="D119"/>
      <c r="W119" s="193"/>
      <c r="AC119" s="36"/>
      <c r="AD119" s="193"/>
    </row>
    <row r="120" spans="3:30" ht="14.4" x14ac:dyDescent="0.3">
      <c r="C120" s="217"/>
      <c r="D120"/>
      <c r="W120" s="193"/>
      <c r="AC120" s="36"/>
      <c r="AD120" s="193"/>
    </row>
    <row r="121" spans="3:30" ht="14.4" x14ac:dyDescent="0.3">
      <c r="C121" s="217"/>
      <c r="D121"/>
      <c r="W121" s="193"/>
      <c r="AC121" s="36"/>
      <c r="AD121" s="193"/>
    </row>
    <row r="122" spans="3:30" ht="14.4" x14ac:dyDescent="0.3">
      <c r="C122" s="217"/>
      <c r="D122"/>
      <c r="W122" s="193"/>
      <c r="AC122" s="36"/>
      <c r="AD122" s="193"/>
    </row>
    <row r="123" spans="3:30" ht="14.4" x14ac:dyDescent="0.3">
      <c r="C123" s="217"/>
      <c r="D123"/>
      <c r="W123" s="193"/>
      <c r="AC123" s="36"/>
      <c r="AD123" s="193"/>
    </row>
    <row r="124" spans="3:30" ht="14.4" x14ac:dyDescent="0.3">
      <c r="C124" s="217"/>
      <c r="D124"/>
      <c r="W124" s="193"/>
      <c r="AC124" s="36"/>
      <c r="AD124" s="193"/>
    </row>
    <row r="125" spans="3:30" ht="14.4" x14ac:dyDescent="0.3">
      <c r="C125" s="217"/>
      <c r="D125"/>
      <c r="W125" s="193"/>
      <c r="AC125" s="36"/>
      <c r="AD125" s="193"/>
    </row>
    <row r="126" spans="3:30" ht="14.4" x14ac:dyDescent="0.3">
      <c r="C126" s="217"/>
      <c r="D126"/>
      <c r="W126" s="193"/>
      <c r="AC126" s="36"/>
      <c r="AD126" s="193"/>
    </row>
    <row r="127" spans="3:30" ht="14.4" x14ac:dyDescent="0.3">
      <c r="C127" s="217"/>
      <c r="D127"/>
      <c r="W127" s="193"/>
      <c r="AC127" s="36"/>
      <c r="AD127" s="193"/>
    </row>
    <row r="128" spans="3:30" ht="14.4" x14ac:dyDescent="0.3">
      <c r="C128" s="217"/>
      <c r="D128"/>
      <c r="W128" s="193"/>
      <c r="AC128" s="36"/>
      <c r="AD128" s="193"/>
    </row>
    <row r="129" spans="3:30" ht="14.4" x14ac:dyDescent="0.3">
      <c r="C129" s="217"/>
      <c r="D129"/>
      <c r="W129" s="193"/>
      <c r="AC129" s="36"/>
      <c r="AD129" s="193"/>
    </row>
    <row r="130" spans="3:30" ht="14.4" x14ac:dyDescent="0.3">
      <c r="C130" s="217"/>
      <c r="D130"/>
      <c r="W130" s="193"/>
      <c r="AC130" s="36"/>
      <c r="AD130" s="193"/>
    </row>
    <row r="131" spans="3:30" ht="14.4" x14ac:dyDescent="0.3">
      <c r="C131" s="217"/>
      <c r="D131"/>
      <c r="W131" s="193"/>
      <c r="AC131" s="36"/>
      <c r="AD131" s="193"/>
    </row>
    <row r="132" spans="3:30" ht="14.4" x14ac:dyDescent="0.3">
      <c r="C132" s="217"/>
      <c r="D132"/>
      <c r="W132" s="193"/>
      <c r="AC132" s="36"/>
      <c r="AD132" s="193"/>
    </row>
    <row r="133" spans="3:30" ht="14.4" x14ac:dyDescent="0.3">
      <c r="C133" s="217"/>
      <c r="D133"/>
      <c r="W133" s="193"/>
      <c r="AC133" s="36"/>
      <c r="AD133" s="193"/>
    </row>
    <row r="134" spans="3:30" ht="14.4" x14ac:dyDescent="0.3">
      <c r="C134" s="217"/>
      <c r="D134"/>
      <c r="W134" s="193"/>
      <c r="AC134" s="36"/>
      <c r="AD134" s="193"/>
    </row>
    <row r="135" spans="3:30" ht="14.4" x14ac:dyDescent="0.3">
      <c r="C135" s="217"/>
      <c r="D135"/>
      <c r="W135" s="193"/>
      <c r="AC135" s="36"/>
      <c r="AD135" s="193"/>
    </row>
    <row r="136" spans="3:30" ht="14.4" x14ac:dyDescent="0.3">
      <c r="C136"/>
      <c r="D136"/>
      <c r="W136" s="193"/>
      <c r="AC136" s="36"/>
      <c r="AD136" s="193"/>
    </row>
    <row r="137" spans="3:30" ht="14.4" x14ac:dyDescent="0.3">
      <c r="C137"/>
      <c r="D137"/>
      <c r="W137" s="193"/>
      <c r="AC137" s="36"/>
      <c r="AD137" s="193"/>
    </row>
    <row r="138" spans="3:30" ht="14.4" x14ac:dyDescent="0.3">
      <c r="C138"/>
      <c r="D138"/>
      <c r="W138" s="193"/>
      <c r="AC138" s="36"/>
      <c r="AD138" s="193"/>
    </row>
    <row r="139" spans="3:30" ht="14.4" x14ac:dyDescent="0.3">
      <c r="C139"/>
      <c r="D139"/>
      <c r="W139" s="193"/>
      <c r="AC139" s="36"/>
      <c r="AD139" s="193"/>
    </row>
    <row r="140" spans="3:30" ht="14.4" x14ac:dyDescent="0.3">
      <c r="C140"/>
      <c r="D140"/>
      <c r="W140" s="193"/>
      <c r="AC140" s="36"/>
      <c r="AD140" s="193"/>
    </row>
    <row r="141" spans="3:30" x14ac:dyDescent="0.25">
      <c r="W141" s="193"/>
      <c r="AC141" s="36"/>
      <c r="AD141" s="193"/>
    </row>
    <row r="142" spans="3:30" x14ac:dyDescent="0.25">
      <c r="W142" s="193"/>
      <c r="AC142" s="36"/>
      <c r="AD142" s="193"/>
    </row>
    <row r="143" spans="3:30" x14ac:dyDescent="0.25">
      <c r="W143" s="193"/>
      <c r="AC143" s="36"/>
      <c r="AD143" s="193"/>
    </row>
    <row r="144" spans="3:30" x14ac:dyDescent="0.25">
      <c r="W144" s="193"/>
      <c r="AC144" s="36"/>
      <c r="AD144" s="193"/>
    </row>
    <row r="145" spans="23:30" x14ac:dyDescent="0.25">
      <c r="W145" s="193"/>
      <c r="AC145" s="36"/>
      <c r="AD145" s="193"/>
    </row>
    <row r="146" spans="23:30" x14ac:dyDescent="0.25">
      <c r="W146" s="193"/>
      <c r="AC146" s="36"/>
      <c r="AD146" s="193"/>
    </row>
    <row r="147" spans="23:30" x14ac:dyDescent="0.25">
      <c r="W147" s="193"/>
      <c r="AC147" s="36"/>
      <c r="AD147" s="193"/>
    </row>
    <row r="148" spans="23:30" x14ac:dyDescent="0.25">
      <c r="W148" s="193"/>
      <c r="AC148" s="36"/>
      <c r="AD148" s="193"/>
    </row>
    <row r="149" spans="23:30" x14ac:dyDescent="0.25">
      <c r="W149" s="193"/>
      <c r="AC149" s="36"/>
      <c r="AD149" s="193"/>
    </row>
    <row r="150" spans="23:30" x14ac:dyDescent="0.25">
      <c r="W150" s="193"/>
      <c r="AC150" s="36"/>
      <c r="AD150" s="193"/>
    </row>
    <row r="151" spans="23:30" x14ac:dyDescent="0.25">
      <c r="W151" s="193"/>
      <c r="AC151" s="36"/>
      <c r="AD151" s="193"/>
    </row>
  </sheetData>
  <mergeCells count="26">
    <mergeCell ref="A2:C2"/>
    <mergeCell ref="A3:A5"/>
    <mergeCell ref="B3:B5"/>
    <mergeCell ref="A1:C1"/>
    <mergeCell ref="E3:E5"/>
    <mergeCell ref="M1:O1"/>
    <mergeCell ref="M2:O2"/>
    <mergeCell ref="E1:G1"/>
    <mergeCell ref="E2:G2"/>
    <mergeCell ref="N3:N5"/>
    <mergeCell ref="F3:F5"/>
    <mergeCell ref="M3:M5"/>
    <mergeCell ref="I3:I5"/>
    <mergeCell ref="I1:K1"/>
    <mergeCell ref="I2:K2"/>
    <mergeCell ref="J3:J5"/>
    <mergeCell ref="Y3:Y5"/>
    <mergeCell ref="X2:AC2"/>
    <mergeCell ref="AE1:AH1"/>
    <mergeCell ref="AE2:AH2"/>
    <mergeCell ref="Q2:V2"/>
    <mergeCell ref="X1:AC1"/>
    <mergeCell ref="Q3:Q5"/>
    <mergeCell ref="R3:R5"/>
    <mergeCell ref="X3:X5"/>
    <mergeCell ref="Q1:V1"/>
  </mergeCells>
  <phoneticPr fontId="49" type="noConversion"/>
  <conditionalFormatting sqref="B65:W65 AD65 X65:AC66 AE65:AH66">
    <cfRule type="cellIs" dxfId="15" priority="93" operator="lessThan">
      <formula>0</formula>
    </cfRule>
    <cfRule type="cellIs" dxfId="14" priority="94" operator="greaterThan">
      <formula>0</formula>
    </cfRule>
  </conditionalFormatting>
  <conditionalFormatting sqref="C66">
    <cfRule type="cellIs" dxfId="13" priority="43" operator="lessThan">
      <formula>0</formula>
    </cfRule>
    <cfRule type="cellIs" dxfId="12" priority="44" operator="greaterThan">
      <formula>0</formula>
    </cfRule>
  </conditionalFormatting>
  <conditionalFormatting sqref="G66">
    <cfRule type="cellIs" dxfId="11" priority="35" operator="lessThan">
      <formula>0</formula>
    </cfRule>
    <cfRule type="cellIs" dxfId="10" priority="36" operator="greaterThan">
      <formula>0</formula>
    </cfRule>
  </conditionalFormatting>
  <conditionalFormatting sqref="K66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O66">
    <cfRule type="cellIs" dxfId="7" priority="47" operator="lessThan">
      <formula>0</formula>
    </cfRule>
    <cfRule type="cellIs" dxfId="6" priority="48" operator="greaterThan">
      <formula>0</formula>
    </cfRule>
  </conditionalFormatting>
  <conditionalFormatting sqref="S66:V66">
    <cfRule type="cellIs" dxfId="5" priority="49" operator="lessThan">
      <formula>0</formula>
    </cfRule>
    <cfRule type="cellIs" dxfId="4" priority="50" operator="greaterThan">
      <formula>0</formula>
    </cfRule>
  </conditionalFormatting>
  <conditionalFormatting sqref="AI5:AI66">
    <cfRule type="cellIs" dxfId="3" priority="155" operator="lessThan">
      <formula>0</formula>
    </cfRule>
    <cfRule type="cellIs" dxfId="2" priority="156" operator="greaterThan">
      <formula>0</formula>
    </cfRule>
  </conditionalFormatting>
  <printOptions horizontalCentered="1"/>
  <pageMargins left="0.25" right="0.25" top="0.75" bottom="0.75" header="0.3" footer="0.3"/>
  <pageSetup paperSize="5" scale="23" fitToHeight="3" orientation="landscape" r:id="rId1"/>
  <headerFooter>
    <oddHeader>&amp;C&amp;F
&amp;A</oddHeader>
    <oddFooter>&amp;L&amp;D&amp;R&amp;P of &amp;N</oddFooter>
  </headerFooter>
  <ignoredErrors>
    <ignoredError sqref="AF4 Q15:Q19 D28 D24:D27 D47:D48 D42:D45 D36 D38:D41 Q44:Q48 Q43 D37 S44:S48 S43 S38:S41 Q31:Q32 Q29:Q30 Q38:Q42 Q33:Q37 Q20:Q28 S21 U31:V32 S33:S37 U33:V33 S30 S31:S32 T40 T42 V41 S20:T20 V20 V38 V36:V37 U35:V35 X35 X42 U34:V34 S27:V27 S22:T26 X21 X31:X32 X33 X29:X30 X39:X40 X41 X20 X38 X36:X37 X34 X27:X28 X25:X26 S29 U29:V29 V39:V40 V42 U30:V30 S28 U28:V28 V21 V22:V26 D30:D31 D29 D33:D35 D32 D46 X22:X24" formula="1"/>
    <ignoredError sqref="X4:Y4 X5:Y5 X3 Z3:AB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9CC2-F55B-4398-95C7-56E8B9385840}">
  <sheetPr>
    <tabColor rgb="FFD9E1F2"/>
    <pageSetUpPr fitToPage="1"/>
  </sheetPr>
  <dimension ref="A1:Q3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4.5546875" style="105" customWidth="1"/>
    <col min="2" max="3" width="14.5546875" style="107" customWidth="1"/>
    <col min="4" max="17" width="16.5546875" style="105" customWidth="1"/>
    <col min="18" max="16384" width="12.5546875" style="105"/>
  </cols>
  <sheetData>
    <row r="1" spans="1:17" ht="14.4" customHeight="1" x14ac:dyDescent="0.2">
      <c r="A1" s="213" t="s">
        <v>165</v>
      </c>
      <c r="B1" s="106" t="s">
        <v>126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B84D-0101-49BC-B217-28561212FBEB}">
  <sheetPr>
    <tabColor rgb="FFD9E1F2"/>
    <pageSetUpPr fitToPage="1"/>
  </sheetPr>
  <dimension ref="A1:Q6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6.5546875" style="105" customWidth="1"/>
    <col min="2" max="2" width="16.5546875" style="107" customWidth="1"/>
    <col min="3" max="3" width="17.44140625" style="107" customWidth="1"/>
    <col min="4" max="17" width="16.5546875" style="105" customWidth="1"/>
    <col min="18" max="16384" width="12.5546875" style="105"/>
  </cols>
  <sheetData>
    <row r="1" spans="1:17" ht="14.4" customHeight="1" x14ac:dyDescent="0.2">
      <c r="A1" s="213" t="s">
        <v>165</v>
      </c>
      <c r="B1" s="106" t="s">
        <v>123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  <row r="4" spans="1:17" x14ac:dyDescent="0.2">
      <c r="A4" s="218" t="s">
        <v>52</v>
      </c>
      <c r="B4" s="218" t="s">
        <v>174</v>
      </c>
      <c r="C4" s="218" t="s">
        <v>175</v>
      </c>
      <c r="D4" s="219">
        <v>49672</v>
      </c>
      <c r="E4" s="220">
        <v>55574</v>
      </c>
      <c r="F4" s="219">
        <v>24836</v>
      </c>
      <c r="G4" s="220">
        <v>30738</v>
      </c>
      <c r="H4" s="219">
        <v>17385</v>
      </c>
      <c r="I4" s="220">
        <v>17385</v>
      </c>
      <c r="J4" s="219">
        <v>0</v>
      </c>
      <c r="K4" s="220">
        <v>0</v>
      </c>
      <c r="L4" s="219">
        <v>7451</v>
      </c>
      <c r="M4" s="220">
        <v>7451</v>
      </c>
      <c r="N4" s="219">
        <v>7451</v>
      </c>
      <c r="O4" s="220">
        <v>7451</v>
      </c>
      <c r="P4" s="219">
        <v>0</v>
      </c>
      <c r="Q4" s="220">
        <v>0</v>
      </c>
    </row>
    <row r="5" spans="1:17" x14ac:dyDescent="0.2">
      <c r="A5" s="218" t="s">
        <v>52</v>
      </c>
      <c r="B5" s="218" t="s">
        <v>176</v>
      </c>
      <c r="C5" s="218" t="s">
        <v>177</v>
      </c>
      <c r="D5" s="219">
        <v>46370</v>
      </c>
      <c r="E5" s="220">
        <v>51880</v>
      </c>
      <c r="F5" s="219">
        <v>23185</v>
      </c>
      <c r="G5" s="220">
        <v>28695</v>
      </c>
      <c r="H5" s="219">
        <v>16230</v>
      </c>
      <c r="I5" s="220">
        <v>16230</v>
      </c>
      <c r="J5" s="219">
        <v>0</v>
      </c>
      <c r="K5" s="220">
        <v>0</v>
      </c>
      <c r="L5" s="219">
        <v>6955</v>
      </c>
      <c r="M5" s="220">
        <v>6955</v>
      </c>
      <c r="N5" s="219">
        <v>6955</v>
      </c>
      <c r="O5" s="220">
        <v>6955</v>
      </c>
      <c r="P5" s="219">
        <v>0</v>
      </c>
      <c r="Q5" s="220">
        <v>0</v>
      </c>
    </row>
    <row r="6" spans="1:17" x14ac:dyDescent="0.2">
      <c r="A6" s="218" t="s">
        <v>52</v>
      </c>
      <c r="B6" s="218" t="s">
        <v>178</v>
      </c>
      <c r="C6" s="218" t="s">
        <v>179</v>
      </c>
      <c r="D6" s="219">
        <v>47130</v>
      </c>
      <c r="E6" s="220">
        <v>52730</v>
      </c>
      <c r="F6" s="219">
        <v>23565</v>
      </c>
      <c r="G6" s="220">
        <v>29165</v>
      </c>
      <c r="H6" s="219">
        <v>16496</v>
      </c>
      <c r="I6" s="220">
        <v>16496</v>
      </c>
      <c r="J6" s="219">
        <v>0</v>
      </c>
      <c r="K6" s="220">
        <v>0</v>
      </c>
      <c r="L6" s="219">
        <v>7069</v>
      </c>
      <c r="M6" s="220">
        <v>7069</v>
      </c>
      <c r="N6" s="219">
        <v>7069</v>
      </c>
      <c r="O6" s="220">
        <v>7069</v>
      </c>
      <c r="P6" s="219">
        <v>0</v>
      </c>
      <c r="Q6" s="220">
        <v>0</v>
      </c>
    </row>
  </sheetData>
  <printOptions horizontalCentered="1"/>
  <pageMargins left="0.2" right="0.2" top="1" bottom="0.75" header="0.3" footer="0.3"/>
  <pageSetup scale="40" orientation="landscape" r:id="rId1"/>
  <headerFooter>
    <oddHeader>&amp;C&amp;F
&amp;A</oddHeader>
    <oddFooter>&amp;L&amp;D&amp;R&amp;P of &amp;N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E629-7A52-4222-A749-A4754E1ABB3B}">
  <sheetPr>
    <tabColor rgb="FFD9E1F2"/>
    <pageSetUpPr fitToPage="1"/>
  </sheetPr>
  <dimension ref="A1:Q6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6.5546875" style="105" customWidth="1"/>
    <col min="2" max="2" width="16.5546875" style="107" customWidth="1"/>
    <col min="3" max="3" width="17.44140625" style="107" customWidth="1"/>
    <col min="4" max="17" width="16.5546875" style="105" customWidth="1"/>
    <col min="18" max="16384" width="12.5546875" style="105"/>
  </cols>
  <sheetData>
    <row r="1" spans="1:17" ht="14.4" customHeight="1" x14ac:dyDescent="0.2">
      <c r="A1" s="213" t="s">
        <v>165</v>
      </c>
      <c r="B1" s="106" t="s">
        <v>154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  <row r="4" spans="1:17" x14ac:dyDescent="0.2">
      <c r="A4" s="218" t="s">
        <v>52</v>
      </c>
      <c r="B4" s="218" t="s">
        <v>174</v>
      </c>
      <c r="C4" s="218" t="s">
        <v>175</v>
      </c>
      <c r="D4" s="219">
        <v>9248</v>
      </c>
      <c r="E4" s="220">
        <v>9248</v>
      </c>
      <c r="F4" s="219">
        <v>4624</v>
      </c>
      <c r="G4" s="220">
        <v>4624</v>
      </c>
      <c r="H4" s="219">
        <v>3237</v>
      </c>
      <c r="I4" s="220">
        <v>3237</v>
      </c>
      <c r="J4" s="219">
        <v>0</v>
      </c>
      <c r="K4" s="220">
        <v>0</v>
      </c>
      <c r="L4" s="219">
        <v>1387</v>
      </c>
      <c r="M4" s="220">
        <v>1387</v>
      </c>
      <c r="N4" s="219">
        <v>1387</v>
      </c>
      <c r="O4" s="220">
        <v>1387</v>
      </c>
      <c r="P4" s="219">
        <v>0</v>
      </c>
      <c r="Q4" s="220">
        <v>0</v>
      </c>
    </row>
    <row r="5" spans="1:17" x14ac:dyDescent="0.2">
      <c r="A5" s="218" t="s">
        <v>52</v>
      </c>
      <c r="B5" s="218" t="s">
        <v>176</v>
      </c>
      <c r="C5" s="218" t="s">
        <v>177</v>
      </c>
      <c r="D5" s="219">
        <v>12375</v>
      </c>
      <c r="E5" s="220">
        <v>12375</v>
      </c>
      <c r="F5" s="219">
        <v>6188</v>
      </c>
      <c r="G5" s="220">
        <v>6188</v>
      </c>
      <c r="H5" s="219">
        <v>4331</v>
      </c>
      <c r="I5" s="220">
        <v>4331</v>
      </c>
      <c r="J5" s="219">
        <v>0</v>
      </c>
      <c r="K5" s="220">
        <v>0</v>
      </c>
      <c r="L5" s="219">
        <v>1856</v>
      </c>
      <c r="M5" s="220">
        <v>1856</v>
      </c>
      <c r="N5" s="219">
        <v>1856</v>
      </c>
      <c r="O5" s="220">
        <v>1856</v>
      </c>
      <c r="P5" s="219">
        <v>0</v>
      </c>
      <c r="Q5" s="220">
        <v>0</v>
      </c>
    </row>
    <row r="6" spans="1:17" x14ac:dyDescent="0.2">
      <c r="A6" s="218" t="s">
        <v>52</v>
      </c>
      <c r="B6" s="218" t="s">
        <v>178</v>
      </c>
      <c r="C6" s="218" t="s">
        <v>179</v>
      </c>
      <c r="D6" s="219">
        <v>15702</v>
      </c>
      <c r="E6" s="220">
        <v>15702</v>
      </c>
      <c r="F6" s="219">
        <v>7851</v>
      </c>
      <c r="G6" s="220">
        <v>7851</v>
      </c>
      <c r="H6" s="219">
        <v>5496</v>
      </c>
      <c r="I6" s="220">
        <v>5496</v>
      </c>
      <c r="J6" s="219">
        <v>0</v>
      </c>
      <c r="K6" s="220">
        <v>0</v>
      </c>
      <c r="L6" s="219">
        <v>2355</v>
      </c>
      <c r="M6" s="220">
        <v>2355</v>
      </c>
      <c r="N6" s="219">
        <v>2355</v>
      </c>
      <c r="O6" s="220">
        <v>2355</v>
      </c>
      <c r="P6" s="219">
        <v>0</v>
      </c>
      <c r="Q6" s="220">
        <v>0</v>
      </c>
    </row>
  </sheetData>
  <printOptions horizontalCentered="1"/>
  <pageMargins left="0.2" right="0.2" top="1" bottom="0.75" header="0.3" footer="0.3"/>
  <pageSetup scale="40" orientation="landscape" r:id="rId1"/>
  <headerFooter>
    <oddHeader>&amp;C&amp;F
&amp;A</oddHeader>
    <oddFooter>&amp;L&amp;D&amp;R&amp;P of &amp;N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619F-C015-43A9-818C-68D4BC766DB1}">
  <sheetPr>
    <tabColor rgb="FFD9E1F2"/>
    <pageSetUpPr fitToPage="1"/>
  </sheetPr>
  <dimension ref="A1:Q3"/>
  <sheetViews>
    <sheetView zoomScaleNormal="100" workbookViewId="0">
      <pane xSplit="3" ySplit="1" topLeftCell="D2" activePane="bottomRight" state="frozen"/>
      <selection activeCell="F76" sqref="F76"/>
      <selection pane="topRight" activeCell="F76" sqref="F76"/>
      <selection pane="bottomLeft" activeCell="F76" sqref="F76"/>
      <selection pane="bottomRight"/>
    </sheetView>
  </sheetViews>
  <sheetFormatPr defaultColWidth="12.5546875" defaultRowHeight="10.199999999999999" x14ac:dyDescent="0.2"/>
  <cols>
    <col min="1" max="1" width="14.5546875" style="105" customWidth="1"/>
    <col min="2" max="3" width="14.5546875" style="107" customWidth="1"/>
    <col min="4" max="17" width="16.5546875" style="105" customWidth="1"/>
    <col min="18" max="16384" width="12.5546875" style="105"/>
  </cols>
  <sheetData>
    <row r="1" spans="1:17" ht="14.4" customHeight="1" x14ac:dyDescent="0.2">
      <c r="A1" s="213" t="s">
        <v>165</v>
      </c>
      <c r="B1" s="106" t="s">
        <v>125</v>
      </c>
    </row>
    <row r="2" spans="1:17" ht="14.4" customHeight="1" x14ac:dyDescent="0.2">
      <c r="A2" s="124" t="s">
        <v>84</v>
      </c>
      <c r="B2" s="125" t="s">
        <v>84</v>
      </c>
      <c r="C2" s="125" t="s">
        <v>84</v>
      </c>
      <c r="D2" s="182" t="s">
        <v>85</v>
      </c>
      <c r="E2" s="130" t="s">
        <v>85</v>
      </c>
      <c r="F2" s="129" t="s">
        <v>86</v>
      </c>
      <c r="G2" s="130" t="s">
        <v>86</v>
      </c>
      <c r="H2" s="130" t="s">
        <v>87</v>
      </c>
      <c r="I2" s="130" t="s">
        <v>87</v>
      </c>
      <c r="J2" s="130" t="s">
        <v>88</v>
      </c>
      <c r="K2" s="130" t="s">
        <v>88</v>
      </c>
      <c r="L2" s="130" t="s">
        <v>89</v>
      </c>
      <c r="M2" s="130" t="s">
        <v>89</v>
      </c>
      <c r="N2" s="130" t="s">
        <v>116</v>
      </c>
      <c r="O2" s="130" t="s">
        <v>116</v>
      </c>
      <c r="P2" s="130" t="s">
        <v>90</v>
      </c>
      <c r="Q2" s="130" t="s">
        <v>90</v>
      </c>
    </row>
    <row r="3" spans="1:17" ht="14.4" customHeight="1" x14ac:dyDescent="0.2">
      <c r="A3" s="126" t="s">
        <v>91</v>
      </c>
      <c r="B3" s="127" t="s">
        <v>92</v>
      </c>
      <c r="C3" s="127" t="s">
        <v>93</v>
      </c>
      <c r="D3" s="182" t="s">
        <v>12</v>
      </c>
      <c r="E3" s="130" t="s">
        <v>102</v>
      </c>
      <c r="F3" s="129" t="s">
        <v>12</v>
      </c>
      <c r="G3" s="130" t="s">
        <v>102</v>
      </c>
      <c r="H3" s="130" t="s">
        <v>12</v>
      </c>
      <c r="I3" s="130" t="s">
        <v>102</v>
      </c>
      <c r="J3" s="130" t="s">
        <v>12</v>
      </c>
      <c r="K3" s="130" t="s">
        <v>102</v>
      </c>
      <c r="L3" s="130" t="s">
        <v>12</v>
      </c>
      <c r="M3" s="130" t="s">
        <v>102</v>
      </c>
      <c r="N3" s="130" t="s">
        <v>12</v>
      </c>
      <c r="O3" s="130" t="s">
        <v>102</v>
      </c>
      <c r="P3" s="130" t="s">
        <v>12</v>
      </c>
      <c r="Q3" s="130" t="s">
        <v>102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8E9-21BF-4707-A451-A8BA1306C9AF}">
  <sheetPr>
    <tabColor rgb="FFC6E0B4"/>
  </sheetPr>
  <dimension ref="A1:AG77"/>
  <sheetViews>
    <sheetView zoomScaleNormal="100" workbookViewId="0">
      <pane xSplit="3" ySplit="3" topLeftCell="D4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4.4" x14ac:dyDescent="0.3"/>
  <cols>
    <col min="1" max="33" width="14.5546875" customWidth="1"/>
  </cols>
  <sheetData>
    <row r="1" spans="1:33" x14ac:dyDescent="0.3">
      <c r="A1" s="95" t="s">
        <v>165</v>
      </c>
      <c r="B1" s="106" t="s">
        <v>122</v>
      </c>
      <c r="C1" s="107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86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x14ac:dyDescent="0.3">
      <c r="A2" s="128" t="s">
        <v>101</v>
      </c>
      <c r="B2" s="128" t="s">
        <v>101</v>
      </c>
      <c r="C2" s="128" t="s">
        <v>101</v>
      </c>
      <c r="D2" s="183" t="s">
        <v>85</v>
      </c>
      <c r="E2" s="184" t="s">
        <v>85</v>
      </c>
      <c r="F2" s="184" t="s">
        <v>85</v>
      </c>
      <c r="G2" s="184" t="s">
        <v>85</v>
      </c>
      <c r="H2" s="185" t="s">
        <v>85</v>
      </c>
      <c r="I2" s="184" t="s">
        <v>86</v>
      </c>
      <c r="J2" s="184" t="s">
        <v>86</v>
      </c>
      <c r="K2" s="184" t="s">
        <v>86</v>
      </c>
      <c r="L2" s="184" t="s">
        <v>86</v>
      </c>
      <c r="M2" s="185" t="s">
        <v>86</v>
      </c>
      <c r="N2" s="184" t="s">
        <v>87</v>
      </c>
      <c r="O2" s="184" t="s">
        <v>87</v>
      </c>
      <c r="P2" s="184" t="s">
        <v>87</v>
      </c>
      <c r="Q2" s="184" t="s">
        <v>87</v>
      </c>
      <c r="R2" s="185" t="s">
        <v>87</v>
      </c>
      <c r="S2" s="184" t="s">
        <v>88</v>
      </c>
      <c r="T2" s="184" t="s">
        <v>88</v>
      </c>
      <c r="U2" s="184" t="s">
        <v>88</v>
      </c>
      <c r="V2" s="184" t="s">
        <v>88</v>
      </c>
      <c r="W2" s="185" t="s">
        <v>88</v>
      </c>
      <c r="X2" s="184" t="s">
        <v>89</v>
      </c>
      <c r="Y2" s="184" t="s">
        <v>89</v>
      </c>
      <c r="Z2" s="184" t="s">
        <v>89</v>
      </c>
      <c r="AA2" s="184" t="s">
        <v>89</v>
      </c>
      <c r="AB2" s="185" t="s">
        <v>89</v>
      </c>
      <c r="AC2" s="184" t="s">
        <v>90</v>
      </c>
      <c r="AD2" s="184" t="s">
        <v>90</v>
      </c>
      <c r="AE2" s="184" t="s">
        <v>90</v>
      </c>
      <c r="AF2" s="184" t="s">
        <v>90</v>
      </c>
      <c r="AG2" s="185" t="s">
        <v>90</v>
      </c>
    </row>
    <row r="3" spans="1:33" x14ac:dyDescent="0.3">
      <c r="A3" s="126" t="s">
        <v>91</v>
      </c>
      <c r="B3" s="127" t="s">
        <v>92</v>
      </c>
      <c r="C3" s="127" t="s">
        <v>93</v>
      </c>
      <c r="D3" s="129" t="s">
        <v>12</v>
      </c>
      <c r="E3" s="129" t="s">
        <v>13</v>
      </c>
      <c r="F3" s="129" t="s">
        <v>80</v>
      </c>
      <c r="G3" s="129" t="s">
        <v>100</v>
      </c>
      <c r="H3" s="130" t="s">
        <v>102</v>
      </c>
      <c r="I3" s="129" t="s">
        <v>12</v>
      </c>
      <c r="J3" s="129" t="s">
        <v>13</v>
      </c>
      <c r="K3" s="129" t="s">
        <v>80</v>
      </c>
      <c r="L3" s="129" t="s">
        <v>100</v>
      </c>
      <c r="M3" s="130" t="s">
        <v>102</v>
      </c>
      <c r="N3" s="129" t="s">
        <v>12</v>
      </c>
      <c r="O3" s="129" t="s">
        <v>13</v>
      </c>
      <c r="P3" s="129" t="s">
        <v>80</v>
      </c>
      <c r="Q3" s="129" t="s">
        <v>100</v>
      </c>
      <c r="R3" s="130" t="s">
        <v>102</v>
      </c>
      <c r="S3" s="129" t="s">
        <v>12</v>
      </c>
      <c r="T3" s="129" t="s">
        <v>13</v>
      </c>
      <c r="U3" s="129" t="s">
        <v>80</v>
      </c>
      <c r="V3" s="129" t="s">
        <v>100</v>
      </c>
      <c r="W3" s="130" t="s">
        <v>102</v>
      </c>
      <c r="X3" s="129" t="s">
        <v>12</v>
      </c>
      <c r="Y3" s="129" t="s">
        <v>13</v>
      </c>
      <c r="Z3" s="129" t="s">
        <v>80</v>
      </c>
      <c r="AA3" s="129" t="s">
        <v>100</v>
      </c>
      <c r="AB3" s="130" t="s">
        <v>102</v>
      </c>
      <c r="AC3" s="129" t="s">
        <v>12</v>
      </c>
      <c r="AD3" s="129" t="s">
        <v>13</v>
      </c>
      <c r="AE3" s="129" t="s">
        <v>80</v>
      </c>
      <c r="AF3" s="129" t="s">
        <v>100</v>
      </c>
      <c r="AG3" s="130" t="s">
        <v>102</v>
      </c>
    </row>
    <row r="4" spans="1:33" x14ac:dyDescent="0.3">
      <c r="A4" s="218" t="s">
        <v>16</v>
      </c>
      <c r="B4" s="218" t="s">
        <v>174</v>
      </c>
      <c r="C4" s="218" t="s">
        <v>175</v>
      </c>
      <c r="D4" s="219">
        <v>64646</v>
      </c>
      <c r="E4" s="219">
        <v>344</v>
      </c>
      <c r="F4" s="219">
        <v>1983</v>
      </c>
      <c r="G4" s="219">
        <v>0</v>
      </c>
      <c r="H4" s="220">
        <v>264400</v>
      </c>
      <c r="I4" s="219">
        <v>32323</v>
      </c>
      <c r="J4" s="219">
        <v>0</v>
      </c>
      <c r="K4" s="219">
        <v>0</v>
      </c>
      <c r="L4" s="219">
        <v>0</v>
      </c>
      <c r="M4" s="220">
        <v>163352</v>
      </c>
      <c r="N4" s="219">
        <v>22626</v>
      </c>
      <c r="O4" s="219">
        <v>241</v>
      </c>
      <c r="P4" s="219">
        <v>0</v>
      </c>
      <c r="Q4" s="219">
        <v>0</v>
      </c>
      <c r="R4" s="220">
        <v>23951</v>
      </c>
      <c r="S4" s="219">
        <v>0</v>
      </c>
      <c r="T4" s="219">
        <v>0</v>
      </c>
      <c r="U4" s="219">
        <v>0</v>
      </c>
      <c r="V4" s="219">
        <v>0</v>
      </c>
      <c r="W4" s="220">
        <v>65314</v>
      </c>
      <c r="X4" s="219">
        <v>9697</v>
      </c>
      <c r="Y4" s="219">
        <v>103</v>
      </c>
      <c r="Z4" s="219">
        <v>1983</v>
      </c>
      <c r="AA4" s="219">
        <v>0</v>
      </c>
      <c r="AB4" s="220">
        <v>11783</v>
      </c>
      <c r="AC4" s="219">
        <v>0</v>
      </c>
      <c r="AD4" s="219">
        <v>0</v>
      </c>
      <c r="AE4" s="219">
        <v>0</v>
      </c>
      <c r="AF4" s="219">
        <v>0</v>
      </c>
      <c r="AG4" s="220">
        <v>0</v>
      </c>
    </row>
    <row r="5" spans="1:33" x14ac:dyDescent="0.3">
      <c r="A5" s="218" t="s">
        <v>16</v>
      </c>
      <c r="B5" s="218" t="s">
        <v>176</v>
      </c>
      <c r="C5" s="218" t="s">
        <v>177</v>
      </c>
      <c r="D5" s="219">
        <v>11079</v>
      </c>
      <c r="E5" s="219">
        <v>59</v>
      </c>
      <c r="F5" s="219">
        <v>340</v>
      </c>
      <c r="G5" s="219">
        <v>0</v>
      </c>
      <c r="H5" s="220">
        <v>45313</v>
      </c>
      <c r="I5" s="219">
        <v>5540</v>
      </c>
      <c r="J5" s="219">
        <v>0</v>
      </c>
      <c r="K5" s="219">
        <v>0</v>
      </c>
      <c r="L5" s="219">
        <v>0</v>
      </c>
      <c r="M5" s="220">
        <v>27995</v>
      </c>
      <c r="N5" s="219">
        <v>3878</v>
      </c>
      <c r="O5" s="219">
        <v>41</v>
      </c>
      <c r="P5" s="219">
        <v>0</v>
      </c>
      <c r="Q5" s="219">
        <v>0</v>
      </c>
      <c r="R5" s="220">
        <v>4105</v>
      </c>
      <c r="S5" s="219">
        <v>0</v>
      </c>
      <c r="T5" s="219">
        <v>0</v>
      </c>
      <c r="U5" s="219">
        <v>0</v>
      </c>
      <c r="V5" s="219">
        <v>0</v>
      </c>
      <c r="W5" s="220">
        <v>11194</v>
      </c>
      <c r="X5" s="219">
        <v>1661</v>
      </c>
      <c r="Y5" s="219">
        <v>18</v>
      </c>
      <c r="Z5" s="219">
        <v>340</v>
      </c>
      <c r="AA5" s="219">
        <v>0</v>
      </c>
      <c r="AB5" s="220">
        <v>2019</v>
      </c>
      <c r="AC5" s="219">
        <v>0</v>
      </c>
      <c r="AD5" s="219">
        <v>0</v>
      </c>
      <c r="AE5" s="219">
        <v>0</v>
      </c>
      <c r="AF5" s="219">
        <v>0</v>
      </c>
      <c r="AG5" s="220">
        <v>0</v>
      </c>
    </row>
    <row r="6" spans="1:33" x14ac:dyDescent="0.3">
      <c r="A6" s="218" t="s">
        <v>16</v>
      </c>
      <c r="B6" s="218" t="s">
        <v>178</v>
      </c>
      <c r="C6" s="218" t="s">
        <v>179</v>
      </c>
      <c r="D6" s="219">
        <v>11079</v>
      </c>
      <c r="E6" s="219">
        <v>59</v>
      </c>
      <c r="F6" s="219">
        <v>340</v>
      </c>
      <c r="G6" s="219">
        <v>0</v>
      </c>
      <c r="H6" s="220">
        <v>45313</v>
      </c>
      <c r="I6" s="219">
        <v>5540</v>
      </c>
      <c r="J6" s="219">
        <v>0</v>
      </c>
      <c r="K6" s="219">
        <v>0</v>
      </c>
      <c r="L6" s="219">
        <v>0</v>
      </c>
      <c r="M6" s="220">
        <v>27995</v>
      </c>
      <c r="N6" s="219">
        <v>3878</v>
      </c>
      <c r="O6" s="219">
        <v>41</v>
      </c>
      <c r="P6" s="219">
        <v>0</v>
      </c>
      <c r="Q6" s="219">
        <v>0</v>
      </c>
      <c r="R6" s="220">
        <v>4105</v>
      </c>
      <c r="S6" s="219">
        <v>0</v>
      </c>
      <c r="T6" s="219">
        <v>0</v>
      </c>
      <c r="U6" s="219">
        <v>0</v>
      </c>
      <c r="V6" s="219">
        <v>0</v>
      </c>
      <c r="W6" s="220">
        <v>11194</v>
      </c>
      <c r="X6" s="219">
        <v>1661</v>
      </c>
      <c r="Y6" s="219">
        <v>18</v>
      </c>
      <c r="Z6" s="219">
        <v>340</v>
      </c>
      <c r="AA6" s="219">
        <v>0</v>
      </c>
      <c r="AB6" s="220">
        <v>2019</v>
      </c>
      <c r="AC6" s="219">
        <v>0</v>
      </c>
      <c r="AD6" s="219">
        <v>0</v>
      </c>
      <c r="AE6" s="219">
        <v>0</v>
      </c>
      <c r="AF6" s="219">
        <v>0</v>
      </c>
      <c r="AG6" s="220">
        <v>0</v>
      </c>
    </row>
    <row r="7" spans="1:33" x14ac:dyDescent="0.3">
      <c r="A7" s="218" t="s">
        <v>19</v>
      </c>
      <c r="B7" s="218" t="s">
        <v>174</v>
      </c>
      <c r="C7" s="218" t="s">
        <v>175</v>
      </c>
      <c r="D7" s="219">
        <v>4573</v>
      </c>
      <c r="E7" s="219">
        <v>24</v>
      </c>
      <c r="F7" s="219">
        <v>140</v>
      </c>
      <c r="G7" s="219">
        <v>0</v>
      </c>
      <c r="H7" s="220">
        <v>18705</v>
      </c>
      <c r="I7" s="219">
        <v>2287</v>
      </c>
      <c r="J7" s="219">
        <v>0</v>
      </c>
      <c r="K7" s="219">
        <v>0</v>
      </c>
      <c r="L7" s="219">
        <v>0</v>
      </c>
      <c r="M7" s="220">
        <v>11556</v>
      </c>
      <c r="N7" s="219">
        <v>1601</v>
      </c>
      <c r="O7" s="219">
        <v>17</v>
      </c>
      <c r="P7" s="219">
        <v>0</v>
      </c>
      <c r="Q7" s="219">
        <v>0</v>
      </c>
      <c r="R7" s="220">
        <v>1695</v>
      </c>
      <c r="S7" s="219">
        <v>0</v>
      </c>
      <c r="T7" s="219">
        <v>0</v>
      </c>
      <c r="U7" s="219">
        <v>0</v>
      </c>
      <c r="V7" s="219">
        <v>0</v>
      </c>
      <c r="W7" s="220">
        <v>4622</v>
      </c>
      <c r="X7" s="219">
        <v>685</v>
      </c>
      <c r="Y7" s="219">
        <v>7</v>
      </c>
      <c r="Z7" s="219">
        <v>140</v>
      </c>
      <c r="AA7" s="219">
        <v>0</v>
      </c>
      <c r="AB7" s="220">
        <v>832</v>
      </c>
      <c r="AC7" s="219">
        <v>0</v>
      </c>
      <c r="AD7" s="219">
        <v>0</v>
      </c>
      <c r="AE7" s="219">
        <v>0</v>
      </c>
      <c r="AF7" s="219">
        <v>0</v>
      </c>
      <c r="AG7" s="220">
        <v>0</v>
      </c>
    </row>
    <row r="8" spans="1:33" x14ac:dyDescent="0.3">
      <c r="A8" s="218" t="s">
        <v>19</v>
      </c>
      <c r="B8" s="218" t="s">
        <v>176</v>
      </c>
      <c r="C8" s="218" t="s">
        <v>177</v>
      </c>
      <c r="D8" s="219">
        <v>4635</v>
      </c>
      <c r="E8" s="219">
        <v>25</v>
      </c>
      <c r="F8" s="219">
        <v>142</v>
      </c>
      <c r="G8" s="219">
        <v>0</v>
      </c>
      <c r="H8" s="220">
        <v>18956</v>
      </c>
      <c r="I8" s="219">
        <v>2318</v>
      </c>
      <c r="J8" s="219">
        <v>0</v>
      </c>
      <c r="K8" s="219">
        <v>0</v>
      </c>
      <c r="L8" s="219">
        <v>0</v>
      </c>
      <c r="M8" s="220">
        <v>11712</v>
      </c>
      <c r="N8" s="219">
        <v>1622</v>
      </c>
      <c r="O8" s="219">
        <v>18</v>
      </c>
      <c r="P8" s="219">
        <v>0</v>
      </c>
      <c r="Q8" s="219">
        <v>0</v>
      </c>
      <c r="R8" s="220">
        <v>1717</v>
      </c>
      <c r="S8" s="219">
        <v>0</v>
      </c>
      <c r="T8" s="219">
        <v>0</v>
      </c>
      <c r="U8" s="219">
        <v>0</v>
      </c>
      <c r="V8" s="219">
        <v>0</v>
      </c>
      <c r="W8" s="220">
        <v>4683</v>
      </c>
      <c r="X8" s="219">
        <v>695</v>
      </c>
      <c r="Y8" s="219">
        <v>7</v>
      </c>
      <c r="Z8" s="219">
        <v>142</v>
      </c>
      <c r="AA8" s="219">
        <v>0</v>
      </c>
      <c r="AB8" s="220">
        <v>844</v>
      </c>
      <c r="AC8" s="219">
        <v>0</v>
      </c>
      <c r="AD8" s="219">
        <v>0</v>
      </c>
      <c r="AE8" s="219">
        <v>0</v>
      </c>
      <c r="AF8" s="219">
        <v>0</v>
      </c>
      <c r="AG8" s="220">
        <v>0</v>
      </c>
    </row>
    <row r="9" spans="1:33" x14ac:dyDescent="0.3">
      <c r="A9" s="218" t="s">
        <v>19</v>
      </c>
      <c r="B9" s="218" t="s">
        <v>178</v>
      </c>
      <c r="C9" s="218" t="s">
        <v>179</v>
      </c>
      <c r="D9" s="219">
        <v>4374</v>
      </c>
      <c r="E9" s="219">
        <v>23</v>
      </c>
      <c r="F9" s="219">
        <v>134</v>
      </c>
      <c r="G9" s="219">
        <v>0</v>
      </c>
      <c r="H9" s="220">
        <v>17889</v>
      </c>
      <c r="I9" s="219">
        <v>2187</v>
      </c>
      <c r="J9" s="219">
        <v>0</v>
      </c>
      <c r="K9" s="219">
        <v>0</v>
      </c>
      <c r="L9" s="219">
        <v>0</v>
      </c>
      <c r="M9" s="220">
        <v>11052</v>
      </c>
      <c r="N9" s="219">
        <v>1531</v>
      </c>
      <c r="O9" s="219">
        <v>16</v>
      </c>
      <c r="P9" s="219">
        <v>0</v>
      </c>
      <c r="Q9" s="219">
        <v>0</v>
      </c>
      <c r="R9" s="220">
        <v>1621</v>
      </c>
      <c r="S9" s="219">
        <v>0</v>
      </c>
      <c r="T9" s="219">
        <v>0</v>
      </c>
      <c r="U9" s="219">
        <v>0</v>
      </c>
      <c r="V9" s="219">
        <v>0</v>
      </c>
      <c r="W9" s="220">
        <v>4419</v>
      </c>
      <c r="X9" s="219">
        <v>656</v>
      </c>
      <c r="Y9" s="219">
        <v>7</v>
      </c>
      <c r="Z9" s="219">
        <v>134</v>
      </c>
      <c r="AA9" s="219">
        <v>0</v>
      </c>
      <c r="AB9" s="220">
        <v>797</v>
      </c>
      <c r="AC9" s="219">
        <v>0</v>
      </c>
      <c r="AD9" s="219">
        <v>0</v>
      </c>
      <c r="AE9" s="219">
        <v>0</v>
      </c>
      <c r="AF9" s="219">
        <v>0</v>
      </c>
      <c r="AG9" s="220">
        <v>0</v>
      </c>
    </row>
    <row r="10" spans="1:33" x14ac:dyDescent="0.3">
      <c r="A10" s="218" t="s">
        <v>23</v>
      </c>
      <c r="B10" s="218" t="s">
        <v>174</v>
      </c>
      <c r="C10" s="218" t="s">
        <v>175</v>
      </c>
      <c r="D10" s="219">
        <v>23876</v>
      </c>
      <c r="E10" s="219">
        <v>127</v>
      </c>
      <c r="F10" s="219">
        <v>732</v>
      </c>
      <c r="G10" s="219">
        <v>0</v>
      </c>
      <c r="H10" s="220">
        <v>97654</v>
      </c>
      <c r="I10" s="219">
        <v>11938</v>
      </c>
      <c r="J10" s="219">
        <v>0</v>
      </c>
      <c r="K10" s="219">
        <v>0</v>
      </c>
      <c r="L10" s="219">
        <v>0</v>
      </c>
      <c r="M10" s="220">
        <v>60334</v>
      </c>
      <c r="N10" s="219">
        <v>8357</v>
      </c>
      <c r="O10" s="219">
        <v>89</v>
      </c>
      <c r="P10" s="219">
        <v>0</v>
      </c>
      <c r="Q10" s="219">
        <v>0</v>
      </c>
      <c r="R10" s="220">
        <v>8846</v>
      </c>
      <c r="S10" s="219">
        <v>0</v>
      </c>
      <c r="T10" s="219">
        <v>0</v>
      </c>
      <c r="U10" s="219">
        <v>0</v>
      </c>
      <c r="V10" s="219">
        <v>0</v>
      </c>
      <c r="W10" s="220">
        <v>24123</v>
      </c>
      <c r="X10" s="219">
        <v>3581</v>
      </c>
      <c r="Y10" s="219">
        <v>38</v>
      </c>
      <c r="Z10" s="219">
        <v>732</v>
      </c>
      <c r="AA10" s="219">
        <v>0</v>
      </c>
      <c r="AB10" s="220">
        <v>4351</v>
      </c>
      <c r="AC10" s="219">
        <v>0</v>
      </c>
      <c r="AD10" s="219">
        <v>0</v>
      </c>
      <c r="AE10" s="219">
        <v>0</v>
      </c>
      <c r="AF10" s="219">
        <v>0</v>
      </c>
      <c r="AG10" s="220">
        <v>0</v>
      </c>
    </row>
    <row r="11" spans="1:33" x14ac:dyDescent="0.3">
      <c r="A11" s="218" t="s">
        <v>23</v>
      </c>
      <c r="B11" s="218" t="s">
        <v>176</v>
      </c>
      <c r="C11" s="218" t="s">
        <v>177</v>
      </c>
      <c r="D11" s="219">
        <v>20283</v>
      </c>
      <c r="E11" s="219">
        <v>108</v>
      </c>
      <c r="F11" s="219">
        <v>622</v>
      </c>
      <c r="G11" s="219">
        <v>0</v>
      </c>
      <c r="H11" s="220">
        <v>82956</v>
      </c>
      <c r="I11" s="219">
        <v>10142</v>
      </c>
      <c r="J11" s="219">
        <v>0</v>
      </c>
      <c r="K11" s="219">
        <v>0</v>
      </c>
      <c r="L11" s="219">
        <v>0</v>
      </c>
      <c r="M11" s="220">
        <v>51253</v>
      </c>
      <c r="N11" s="219">
        <v>7099</v>
      </c>
      <c r="O11" s="219">
        <v>76</v>
      </c>
      <c r="P11" s="219">
        <v>0</v>
      </c>
      <c r="Q11" s="219">
        <v>0</v>
      </c>
      <c r="R11" s="220">
        <v>7515</v>
      </c>
      <c r="S11" s="219">
        <v>0</v>
      </c>
      <c r="T11" s="219">
        <v>0</v>
      </c>
      <c r="U11" s="219">
        <v>0</v>
      </c>
      <c r="V11" s="219">
        <v>0</v>
      </c>
      <c r="W11" s="220">
        <v>20492</v>
      </c>
      <c r="X11" s="219">
        <v>3042</v>
      </c>
      <c r="Y11" s="219">
        <v>32</v>
      </c>
      <c r="Z11" s="219">
        <v>622</v>
      </c>
      <c r="AA11" s="219">
        <v>0</v>
      </c>
      <c r="AB11" s="220">
        <v>3696</v>
      </c>
      <c r="AC11" s="219">
        <v>0</v>
      </c>
      <c r="AD11" s="219">
        <v>0</v>
      </c>
      <c r="AE11" s="219">
        <v>0</v>
      </c>
      <c r="AF11" s="219">
        <v>0</v>
      </c>
      <c r="AG11" s="220">
        <v>0</v>
      </c>
    </row>
    <row r="12" spans="1:33" x14ac:dyDescent="0.3">
      <c r="A12" s="218" t="s">
        <v>23</v>
      </c>
      <c r="B12" s="218" t="s">
        <v>178</v>
      </c>
      <c r="C12" s="218" t="s">
        <v>179</v>
      </c>
      <c r="D12" s="219">
        <v>25584</v>
      </c>
      <c r="E12" s="219">
        <v>136</v>
      </c>
      <c r="F12" s="219">
        <v>785</v>
      </c>
      <c r="G12" s="219">
        <v>0</v>
      </c>
      <c r="H12" s="220">
        <v>104638</v>
      </c>
      <c r="I12" s="219">
        <v>12792</v>
      </c>
      <c r="J12" s="219">
        <v>0</v>
      </c>
      <c r="K12" s="219">
        <v>0</v>
      </c>
      <c r="L12" s="219">
        <v>0</v>
      </c>
      <c r="M12" s="220">
        <v>64648</v>
      </c>
      <c r="N12" s="219">
        <v>8954</v>
      </c>
      <c r="O12" s="219">
        <v>95</v>
      </c>
      <c r="P12" s="219">
        <v>0</v>
      </c>
      <c r="Q12" s="219">
        <v>0</v>
      </c>
      <c r="R12" s="220">
        <v>9478</v>
      </c>
      <c r="S12" s="219">
        <v>0</v>
      </c>
      <c r="T12" s="219">
        <v>0</v>
      </c>
      <c r="U12" s="219">
        <v>0</v>
      </c>
      <c r="V12" s="219">
        <v>0</v>
      </c>
      <c r="W12" s="220">
        <v>25848</v>
      </c>
      <c r="X12" s="219">
        <v>3838</v>
      </c>
      <c r="Y12" s="219">
        <v>41</v>
      </c>
      <c r="Z12" s="219">
        <v>785</v>
      </c>
      <c r="AA12" s="219">
        <v>0</v>
      </c>
      <c r="AB12" s="220">
        <v>4664</v>
      </c>
      <c r="AC12" s="219">
        <v>0</v>
      </c>
      <c r="AD12" s="219">
        <v>0</v>
      </c>
      <c r="AE12" s="219">
        <v>0</v>
      </c>
      <c r="AF12" s="219">
        <v>0</v>
      </c>
      <c r="AG12" s="220">
        <v>0</v>
      </c>
    </row>
    <row r="13" spans="1:33" x14ac:dyDescent="0.3">
      <c r="A13" s="218" t="s">
        <v>26</v>
      </c>
      <c r="B13" s="218" t="s">
        <v>174</v>
      </c>
      <c r="C13" s="218" t="s">
        <v>175</v>
      </c>
      <c r="D13" s="219">
        <v>49919</v>
      </c>
      <c r="E13" s="219">
        <v>265</v>
      </c>
      <c r="F13" s="219">
        <v>1531</v>
      </c>
      <c r="G13" s="219">
        <v>0</v>
      </c>
      <c r="H13" s="220">
        <v>204168</v>
      </c>
      <c r="I13" s="219">
        <v>24960</v>
      </c>
      <c r="J13" s="219">
        <v>0</v>
      </c>
      <c r="K13" s="219">
        <v>0</v>
      </c>
      <c r="L13" s="219">
        <v>0</v>
      </c>
      <c r="M13" s="220">
        <v>126141</v>
      </c>
      <c r="N13" s="219">
        <v>17472</v>
      </c>
      <c r="O13" s="219">
        <v>186</v>
      </c>
      <c r="P13" s="219">
        <v>0</v>
      </c>
      <c r="Q13" s="219">
        <v>0</v>
      </c>
      <c r="R13" s="220">
        <v>18495</v>
      </c>
      <c r="S13" s="219">
        <v>0</v>
      </c>
      <c r="T13" s="219">
        <v>0</v>
      </c>
      <c r="U13" s="219">
        <v>0</v>
      </c>
      <c r="V13" s="219">
        <v>0</v>
      </c>
      <c r="W13" s="220">
        <v>50435</v>
      </c>
      <c r="X13" s="219">
        <v>7487</v>
      </c>
      <c r="Y13" s="219">
        <v>79</v>
      </c>
      <c r="Z13" s="219">
        <v>1531</v>
      </c>
      <c r="AA13" s="219">
        <v>0</v>
      </c>
      <c r="AB13" s="220">
        <v>9097</v>
      </c>
      <c r="AC13" s="219">
        <v>0</v>
      </c>
      <c r="AD13" s="219">
        <v>0</v>
      </c>
      <c r="AE13" s="219">
        <v>0</v>
      </c>
      <c r="AF13" s="219">
        <v>0</v>
      </c>
      <c r="AG13" s="220">
        <v>0</v>
      </c>
    </row>
    <row r="14" spans="1:33" x14ac:dyDescent="0.3">
      <c r="A14" s="218" t="s">
        <v>26</v>
      </c>
      <c r="B14" s="218" t="s">
        <v>176</v>
      </c>
      <c r="C14" s="218" t="s">
        <v>177</v>
      </c>
      <c r="D14" s="219">
        <v>44293</v>
      </c>
      <c r="E14" s="219">
        <v>236</v>
      </c>
      <c r="F14" s="219">
        <v>1359</v>
      </c>
      <c r="G14" s="219">
        <v>0</v>
      </c>
      <c r="H14" s="220">
        <v>181156</v>
      </c>
      <c r="I14" s="219">
        <v>22147</v>
      </c>
      <c r="J14" s="219">
        <v>0</v>
      </c>
      <c r="K14" s="219">
        <v>0</v>
      </c>
      <c r="L14" s="219">
        <v>0</v>
      </c>
      <c r="M14" s="220">
        <v>111922</v>
      </c>
      <c r="N14" s="219">
        <v>15503</v>
      </c>
      <c r="O14" s="219">
        <v>165</v>
      </c>
      <c r="P14" s="219">
        <v>0</v>
      </c>
      <c r="Q14" s="219">
        <v>0</v>
      </c>
      <c r="R14" s="220">
        <v>16411</v>
      </c>
      <c r="S14" s="219">
        <v>0</v>
      </c>
      <c r="T14" s="219">
        <v>0</v>
      </c>
      <c r="U14" s="219">
        <v>0</v>
      </c>
      <c r="V14" s="219">
        <v>0</v>
      </c>
      <c r="W14" s="220">
        <v>44750</v>
      </c>
      <c r="X14" s="219">
        <v>6643</v>
      </c>
      <c r="Y14" s="219">
        <v>71</v>
      </c>
      <c r="Z14" s="219">
        <v>1359</v>
      </c>
      <c r="AA14" s="219">
        <v>0</v>
      </c>
      <c r="AB14" s="220">
        <v>8073</v>
      </c>
      <c r="AC14" s="219">
        <v>0</v>
      </c>
      <c r="AD14" s="219">
        <v>0</v>
      </c>
      <c r="AE14" s="219">
        <v>0</v>
      </c>
      <c r="AF14" s="219">
        <v>0</v>
      </c>
      <c r="AG14" s="220">
        <v>0</v>
      </c>
    </row>
    <row r="15" spans="1:33" x14ac:dyDescent="0.3">
      <c r="A15" s="218" t="s">
        <v>26</v>
      </c>
      <c r="B15" s="218" t="s">
        <v>178</v>
      </c>
      <c r="C15" s="218" t="s">
        <v>179</v>
      </c>
      <c r="D15" s="219">
        <v>14832</v>
      </c>
      <c r="E15" s="219">
        <v>79</v>
      </c>
      <c r="F15" s="219">
        <v>455</v>
      </c>
      <c r="G15" s="219">
        <v>0</v>
      </c>
      <c r="H15" s="220">
        <v>60664</v>
      </c>
      <c r="I15" s="219">
        <v>7416</v>
      </c>
      <c r="J15" s="219">
        <v>0</v>
      </c>
      <c r="K15" s="219">
        <v>0</v>
      </c>
      <c r="L15" s="219">
        <v>0</v>
      </c>
      <c r="M15" s="220">
        <v>37479</v>
      </c>
      <c r="N15" s="219">
        <v>5191</v>
      </c>
      <c r="O15" s="219">
        <v>55</v>
      </c>
      <c r="P15" s="219">
        <v>0</v>
      </c>
      <c r="Q15" s="219">
        <v>0</v>
      </c>
      <c r="R15" s="220">
        <v>5495</v>
      </c>
      <c r="S15" s="219">
        <v>0</v>
      </c>
      <c r="T15" s="219">
        <v>0</v>
      </c>
      <c r="U15" s="219">
        <v>0</v>
      </c>
      <c r="V15" s="219">
        <v>0</v>
      </c>
      <c r="W15" s="220">
        <v>14986</v>
      </c>
      <c r="X15" s="219">
        <v>2225</v>
      </c>
      <c r="Y15" s="219">
        <v>24</v>
      </c>
      <c r="Z15" s="219">
        <v>455</v>
      </c>
      <c r="AA15" s="219">
        <v>0</v>
      </c>
      <c r="AB15" s="220">
        <v>2704</v>
      </c>
      <c r="AC15" s="219">
        <v>0</v>
      </c>
      <c r="AD15" s="219">
        <v>0</v>
      </c>
      <c r="AE15" s="219">
        <v>0</v>
      </c>
      <c r="AF15" s="219">
        <v>0</v>
      </c>
      <c r="AG15" s="220">
        <v>0</v>
      </c>
    </row>
    <row r="16" spans="1:33" x14ac:dyDescent="0.3">
      <c r="A16" s="218" t="s">
        <v>35</v>
      </c>
      <c r="B16" s="218" t="s">
        <v>174</v>
      </c>
      <c r="C16" s="218" t="s">
        <v>152</v>
      </c>
      <c r="D16" s="219">
        <v>446</v>
      </c>
      <c r="E16" s="219">
        <v>2</v>
      </c>
      <c r="F16" s="219">
        <v>14</v>
      </c>
      <c r="G16" s="219">
        <v>0</v>
      </c>
      <c r="H16" s="220">
        <v>1824</v>
      </c>
      <c r="I16" s="219">
        <v>223</v>
      </c>
      <c r="J16" s="219">
        <v>0</v>
      </c>
      <c r="K16" s="219">
        <v>0</v>
      </c>
      <c r="L16" s="219">
        <v>0</v>
      </c>
      <c r="M16" s="220">
        <v>1127</v>
      </c>
      <c r="N16" s="219">
        <v>156</v>
      </c>
      <c r="O16" s="219">
        <v>1</v>
      </c>
      <c r="P16" s="219">
        <v>0</v>
      </c>
      <c r="Q16" s="219">
        <v>0</v>
      </c>
      <c r="R16" s="220">
        <v>164</v>
      </c>
      <c r="S16" s="219">
        <v>0</v>
      </c>
      <c r="T16" s="219">
        <v>0</v>
      </c>
      <c r="U16" s="219">
        <v>0</v>
      </c>
      <c r="V16" s="219">
        <v>0</v>
      </c>
      <c r="W16" s="220">
        <v>451</v>
      </c>
      <c r="X16" s="219">
        <v>67</v>
      </c>
      <c r="Y16" s="219">
        <v>1</v>
      </c>
      <c r="Z16" s="219">
        <v>14</v>
      </c>
      <c r="AA16" s="219">
        <v>0</v>
      </c>
      <c r="AB16" s="220">
        <v>82</v>
      </c>
      <c r="AC16" s="219">
        <v>0</v>
      </c>
      <c r="AD16" s="219">
        <v>0</v>
      </c>
      <c r="AE16" s="219">
        <v>0</v>
      </c>
      <c r="AF16" s="219">
        <v>0</v>
      </c>
      <c r="AG16" s="220">
        <v>0</v>
      </c>
    </row>
    <row r="17" spans="1:33" x14ac:dyDescent="0.3">
      <c r="A17" s="218" t="s">
        <v>35</v>
      </c>
      <c r="B17" s="218" t="s">
        <v>174</v>
      </c>
      <c r="C17" s="218" t="s">
        <v>175</v>
      </c>
      <c r="D17" s="219">
        <v>112091</v>
      </c>
      <c r="E17" s="219">
        <v>596</v>
      </c>
      <c r="F17" s="219">
        <v>3438</v>
      </c>
      <c r="G17" s="219">
        <v>0</v>
      </c>
      <c r="H17" s="220">
        <v>458450</v>
      </c>
      <c r="I17" s="219">
        <v>56046</v>
      </c>
      <c r="J17" s="219">
        <v>0</v>
      </c>
      <c r="K17" s="219">
        <v>0</v>
      </c>
      <c r="L17" s="219">
        <v>0</v>
      </c>
      <c r="M17" s="220">
        <v>283242</v>
      </c>
      <c r="N17" s="219">
        <v>39232</v>
      </c>
      <c r="O17" s="219">
        <v>417</v>
      </c>
      <c r="P17" s="219">
        <v>0</v>
      </c>
      <c r="Q17" s="219">
        <v>0</v>
      </c>
      <c r="R17" s="220">
        <v>41529</v>
      </c>
      <c r="S17" s="219">
        <v>0</v>
      </c>
      <c r="T17" s="219">
        <v>0</v>
      </c>
      <c r="U17" s="219">
        <v>0</v>
      </c>
      <c r="V17" s="219">
        <v>0</v>
      </c>
      <c r="W17" s="220">
        <v>113249</v>
      </c>
      <c r="X17" s="219">
        <v>16813</v>
      </c>
      <c r="Y17" s="219">
        <v>179</v>
      </c>
      <c r="Z17" s="219">
        <v>3438</v>
      </c>
      <c r="AA17" s="219">
        <v>0</v>
      </c>
      <c r="AB17" s="220">
        <v>20430</v>
      </c>
      <c r="AC17" s="219">
        <v>0</v>
      </c>
      <c r="AD17" s="219">
        <v>0</v>
      </c>
      <c r="AE17" s="219">
        <v>0</v>
      </c>
      <c r="AF17" s="219">
        <v>0</v>
      </c>
      <c r="AG17" s="220">
        <v>0</v>
      </c>
    </row>
    <row r="18" spans="1:33" x14ac:dyDescent="0.3">
      <c r="A18" s="218" t="s">
        <v>35</v>
      </c>
      <c r="B18" s="218" t="s">
        <v>176</v>
      </c>
      <c r="C18" s="218" t="s">
        <v>177</v>
      </c>
      <c r="D18" s="219">
        <v>113320</v>
      </c>
      <c r="E18" s="219">
        <v>603</v>
      </c>
      <c r="F18" s="219">
        <v>3476</v>
      </c>
      <c r="G18" s="219">
        <v>0</v>
      </c>
      <c r="H18" s="220">
        <v>463475</v>
      </c>
      <c r="I18" s="219">
        <v>56660</v>
      </c>
      <c r="J18" s="219">
        <v>0</v>
      </c>
      <c r="K18" s="219">
        <v>0</v>
      </c>
      <c r="L18" s="219">
        <v>0</v>
      </c>
      <c r="M18" s="220">
        <v>286346</v>
      </c>
      <c r="N18" s="219">
        <v>39662</v>
      </c>
      <c r="O18" s="219">
        <v>422</v>
      </c>
      <c r="P18" s="219">
        <v>0</v>
      </c>
      <c r="Q18" s="219">
        <v>0</v>
      </c>
      <c r="R18" s="220">
        <v>41984</v>
      </c>
      <c r="S18" s="219">
        <v>0</v>
      </c>
      <c r="T18" s="219">
        <v>0</v>
      </c>
      <c r="U18" s="219">
        <v>0</v>
      </c>
      <c r="V18" s="219">
        <v>0</v>
      </c>
      <c r="W18" s="220">
        <v>114490</v>
      </c>
      <c r="X18" s="219">
        <v>16998</v>
      </c>
      <c r="Y18" s="219">
        <v>181</v>
      </c>
      <c r="Z18" s="219">
        <v>3476</v>
      </c>
      <c r="AA18" s="219">
        <v>0</v>
      </c>
      <c r="AB18" s="220">
        <v>20655</v>
      </c>
      <c r="AC18" s="219">
        <v>0</v>
      </c>
      <c r="AD18" s="219">
        <v>0</v>
      </c>
      <c r="AE18" s="219">
        <v>0</v>
      </c>
      <c r="AF18" s="219">
        <v>0</v>
      </c>
      <c r="AG18" s="220">
        <v>0</v>
      </c>
    </row>
    <row r="19" spans="1:33" x14ac:dyDescent="0.3">
      <c r="A19" s="218" t="s">
        <v>35</v>
      </c>
      <c r="B19" s="218" t="s">
        <v>178</v>
      </c>
      <c r="C19" s="218" t="s">
        <v>179</v>
      </c>
      <c r="D19" s="219">
        <v>102519</v>
      </c>
      <c r="E19" s="219">
        <v>545</v>
      </c>
      <c r="F19" s="219">
        <v>3145</v>
      </c>
      <c r="G19" s="219">
        <v>0</v>
      </c>
      <c r="H19" s="220">
        <v>419301</v>
      </c>
      <c r="I19" s="219">
        <v>51260</v>
      </c>
      <c r="J19" s="219">
        <v>0</v>
      </c>
      <c r="K19" s="219">
        <v>0</v>
      </c>
      <c r="L19" s="219">
        <v>0</v>
      </c>
      <c r="M19" s="220">
        <v>259055</v>
      </c>
      <c r="N19" s="219">
        <v>35882</v>
      </c>
      <c r="O19" s="219">
        <v>382</v>
      </c>
      <c r="P19" s="219">
        <v>0</v>
      </c>
      <c r="Q19" s="219">
        <v>0</v>
      </c>
      <c r="R19" s="220">
        <v>37983</v>
      </c>
      <c r="S19" s="219">
        <v>0</v>
      </c>
      <c r="T19" s="219">
        <v>0</v>
      </c>
      <c r="U19" s="219">
        <v>0</v>
      </c>
      <c r="V19" s="219">
        <v>0</v>
      </c>
      <c r="W19" s="220">
        <v>103578</v>
      </c>
      <c r="X19" s="219">
        <v>15377</v>
      </c>
      <c r="Y19" s="219">
        <v>163</v>
      </c>
      <c r="Z19" s="219">
        <v>3145</v>
      </c>
      <c r="AA19" s="219">
        <v>0</v>
      </c>
      <c r="AB19" s="220">
        <v>18685</v>
      </c>
      <c r="AC19" s="219">
        <v>0</v>
      </c>
      <c r="AD19" s="219">
        <v>0</v>
      </c>
      <c r="AE19" s="219">
        <v>0</v>
      </c>
      <c r="AF19" s="219">
        <v>0</v>
      </c>
      <c r="AG19" s="220">
        <v>0</v>
      </c>
    </row>
    <row r="20" spans="1:33" x14ac:dyDescent="0.3">
      <c r="A20" s="218" t="s">
        <v>43</v>
      </c>
      <c r="B20" s="218" t="s">
        <v>174</v>
      </c>
      <c r="C20" s="218" t="s">
        <v>175</v>
      </c>
      <c r="D20" s="219">
        <v>5765</v>
      </c>
      <c r="E20" s="219">
        <v>31</v>
      </c>
      <c r="F20" s="219">
        <v>177</v>
      </c>
      <c r="G20" s="219">
        <v>0</v>
      </c>
      <c r="H20" s="220">
        <v>23577</v>
      </c>
      <c r="I20" s="219">
        <v>2883</v>
      </c>
      <c r="J20" s="219">
        <v>0</v>
      </c>
      <c r="K20" s="219">
        <v>0</v>
      </c>
      <c r="L20" s="219">
        <v>0</v>
      </c>
      <c r="M20" s="220">
        <v>14566</v>
      </c>
      <c r="N20" s="219">
        <v>2018</v>
      </c>
      <c r="O20" s="219">
        <v>22</v>
      </c>
      <c r="P20" s="219">
        <v>0</v>
      </c>
      <c r="Q20" s="219">
        <v>0</v>
      </c>
      <c r="R20" s="220">
        <v>2137</v>
      </c>
      <c r="S20" s="219">
        <v>0</v>
      </c>
      <c r="T20" s="219">
        <v>0</v>
      </c>
      <c r="U20" s="219">
        <v>0</v>
      </c>
      <c r="V20" s="219">
        <v>0</v>
      </c>
      <c r="W20" s="220">
        <v>5824</v>
      </c>
      <c r="X20" s="219">
        <v>864</v>
      </c>
      <c r="Y20" s="219">
        <v>9</v>
      </c>
      <c r="Z20" s="219">
        <v>177</v>
      </c>
      <c r="AA20" s="219">
        <v>0</v>
      </c>
      <c r="AB20" s="220">
        <v>1050</v>
      </c>
      <c r="AC20" s="219">
        <v>0</v>
      </c>
      <c r="AD20" s="219">
        <v>0</v>
      </c>
      <c r="AE20" s="219">
        <v>0</v>
      </c>
      <c r="AF20" s="219">
        <v>0</v>
      </c>
      <c r="AG20" s="220">
        <v>0</v>
      </c>
    </row>
    <row r="21" spans="1:33" x14ac:dyDescent="0.3">
      <c r="A21" s="218" t="s">
        <v>43</v>
      </c>
      <c r="B21" s="218" t="s">
        <v>176</v>
      </c>
      <c r="C21" s="218" t="s">
        <v>177</v>
      </c>
      <c r="D21" s="219">
        <v>3963</v>
      </c>
      <c r="E21" s="219">
        <v>21</v>
      </c>
      <c r="F21" s="219">
        <v>122</v>
      </c>
      <c r="G21" s="219">
        <v>0</v>
      </c>
      <c r="H21" s="220">
        <v>16209</v>
      </c>
      <c r="I21" s="219">
        <v>1982</v>
      </c>
      <c r="J21" s="219">
        <v>0</v>
      </c>
      <c r="K21" s="219">
        <v>0</v>
      </c>
      <c r="L21" s="219">
        <v>0</v>
      </c>
      <c r="M21" s="220">
        <v>10015</v>
      </c>
      <c r="N21" s="219">
        <v>1387</v>
      </c>
      <c r="O21" s="219">
        <v>15</v>
      </c>
      <c r="P21" s="219">
        <v>0</v>
      </c>
      <c r="Q21" s="219">
        <v>0</v>
      </c>
      <c r="R21" s="220">
        <v>1468</v>
      </c>
      <c r="S21" s="219">
        <v>0</v>
      </c>
      <c r="T21" s="219">
        <v>0</v>
      </c>
      <c r="U21" s="219">
        <v>0</v>
      </c>
      <c r="V21" s="219">
        <v>0</v>
      </c>
      <c r="W21" s="220">
        <v>4004</v>
      </c>
      <c r="X21" s="219">
        <v>594</v>
      </c>
      <c r="Y21" s="219">
        <v>6</v>
      </c>
      <c r="Z21" s="219">
        <v>122</v>
      </c>
      <c r="AA21" s="219">
        <v>0</v>
      </c>
      <c r="AB21" s="220">
        <v>722</v>
      </c>
      <c r="AC21" s="219">
        <v>0</v>
      </c>
      <c r="AD21" s="219">
        <v>0</v>
      </c>
      <c r="AE21" s="219">
        <v>0</v>
      </c>
      <c r="AF21" s="219">
        <v>0</v>
      </c>
      <c r="AG21" s="220">
        <v>0</v>
      </c>
    </row>
    <row r="22" spans="1:33" x14ac:dyDescent="0.3">
      <c r="A22" s="218" t="s">
        <v>43</v>
      </c>
      <c r="B22" s="218" t="s">
        <v>178</v>
      </c>
      <c r="C22" s="218" t="s">
        <v>179</v>
      </c>
      <c r="D22" s="219">
        <v>3961</v>
      </c>
      <c r="E22" s="219">
        <v>21</v>
      </c>
      <c r="F22" s="219">
        <v>122</v>
      </c>
      <c r="G22" s="219">
        <v>0</v>
      </c>
      <c r="H22" s="220">
        <v>16201</v>
      </c>
      <c r="I22" s="219">
        <v>1981</v>
      </c>
      <c r="J22" s="219">
        <v>0</v>
      </c>
      <c r="K22" s="219">
        <v>0</v>
      </c>
      <c r="L22" s="219">
        <v>0</v>
      </c>
      <c r="M22" s="220">
        <v>10010</v>
      </c>
      <c r="N22" s="219">
        <v>1386</v>
      </c>
      <c r="O22" s="219">
        <v>15</v>
      </c>
      <c r="P22" s="219">
        <v>0</v>
      </c>
      <c r="Q22" s="219">
        <v>0</v>
      </c>
      <c r="R22" s="220">
        <v>1467</v>
      </c>
      <c r="S22" s="219">
        <v>0</v>
      </c>
      <c r="T22" s="219">
        <v>0</v>
      </c>
      <c r="U22" s="219">
        <v>0</v>
      </c>
      <c r="V22" s="219">
        <v>0</v>
      </c>
      <c r="W22" s="220">
        <v>4002</v>
      </c>
      <c r="X22" s="219">
        <v>594</v>
      </c>
      <c r="Y22" s="219">
        <v>6</v>
      </c>
      <c r="Z22" s="219">
        <v>122</v>
      </c>
      <c r="AA22" s="219">
        <v>0</v>
      </c>
      <c r="AB22" s="220">
        <v>722</v>
      </c>
      <c r="AC22" s="219">
        <v>0</v>
      </c>
      <c r="AD22" s="219">
        <v>0</v>
      </c>
      <c r="AE22" s="219">
        <v>0</v>
      </c>
      <c r="AF22" s="219">
        <v>0</v>
      </c>
      <c r="AG22" s="220">
        <v>0</v>
      </c>
    </row>
    <row r="23" spans="1:33" x14ac:dyDescent="0.3">
      <c r="A23" s="218" t="s">
        <v>46</v>
      </c>
      <c r="B23" s="218" t="s">
        <v>174</v>
      </c>
      <c r="C23" s="218" t="s">
        <v>175</v>
      </c>
      <c r="D23" s="219">
        <v>60822</v>
      </c>
      <c r="E23" s="219">
        <v>323</v>
      </c>
      <c r="F23" s="219">
        <v>1866</v>
      </c>
      <c r="G23" s="219">
        <v>0</v>
      </c>
      <c r="H23" s="220">
        <v>248760</v>
      </c>
      <c r="I23" s="219">
        <v>30411</v>
      </c>
      <c r="J23" s="219">
        <v>0</v>
      </c>
      <c r="K23" s="219">
        <v>0</v>
      </c>
      <c r="L23" s="219">
        <v>0</v>
      </c>
      <c r="M23" s="220">
        <v>153689</v>
      </c>
      <c r="N23" s="219">
        <v>21288</v>
      </c>
      <c r="O23" s="219">
        <v>226</v>
      </c>
      <c r="P23" s="219">
        <v>0</v>
      </c>
      <c r="Q23" s="219">
        <v>0</v>
      </c>
      <c r="R23" s="220">
        <v>22534</v>
      </c>
      <c r="S23" s="219">
        <v>0</v>
      </c>
      <c r="T23" s="219">
        <v>0</v>
      </c>
      <c r="U23" s="219">
        <v>0</v>
      </c>
      <c r="V23" s="219">
        <v>0</v>
      </c>
      <c r="W23" s="220">
        <v>61451</v>
      </c>
      <c r="X23" s="219">
        <v>9123</v>
      </c>
      <c r="Y23" s="219">
        <v>97</v>
      </c>
      <c r="Z23" s="219">
        <v>1866</v>
      </c>
      <c r="AA23" s="219">
        <v>0</v>
      </c>
      <c r="AB23" s="220">
        <v>11086</v>
      </c>
      <c r="AC23" s="219">
        <v>0</v>
      </c>
      <c r="AD23" s="219">
        <v>0</v>
      </c>
      <c r="AE23" s="219">
        <v>0</v>
      </c>
      <c r="AF23" s="219">
        <v>0</v>
      </c>
      <c r="AG23" s="220">
        <v>0</v>
      </c>
    </row>
    <row r="24" spans="1:33" x14ac:dyDescent="0.3">
      <c r="A24" s="218" t="s">
        <v>46</v>
      </c>
      <c r="B24" s="218" t="s">
        <v>176</v>
      </c>
      <c r="C24" s="218" t="s">
        <v>177</v>
      </c>
      <c r="D24" s="219">
        <v>26782</v>
      </c>
      <c r="E24" s="219">
        <v>142</v>
      </c>
      <c r="F24" s="219">
        <v>822</v>
      </c>
      <c r="G24" s="219">
        <v>0</v>
      </c>
      <c r="H24" s="220">
        <v>109539</v>
      </c>
      <c r="I24" s="219">
        <v>13391</v>
      </c>
      <c r="J24" s="219">
        <v>0</v>
      </c>
      <c r="K24" s="219">
        <v>0</v>
      </c>
      <c r="L24" s="219">
        <v>0</v>
      </c>
      <c r="M24" s="220">
        <v>67675</v>
      </c>
      <c r="N24" s="219">
        <v>9374</v>
      </c>
      <c r="O24" s="219">
        <v>99</v>
      </c>
      <c r="P24" s="219">
        <v>0</v>
      </c>
      <c r="Q24" s="219">
        <v>0</v>
      </c>
      <c r="R24" s="220">
        <v>9923</v>
      </c>
      <c r="S24" s="219">
        <v>0</v>
      </c>
      <c r="T24" s="219">
        <v>0</v>
      </c>
      <c r="U24" s="219">
        <v>0</v>
      </c>
      <c r="V24" s="219">
        <v>0</v>
      </c>
      <c r="W24" s="220">
        <v>27059</v>
      </c>
      <c r="X24" s="219">
        <v>4017</v>
      </c>
      <c r="Y24" s="219">
        <v>43</v>
      </c>
      <c r="Z24" s="219">
        <v>822</v>
      </c>
      <c r="AA24" s="219">
        <v>0</v>
      </c>
      <c r="AB24" s="220">
        <v>4882</v>
      </c>
      <c r="AC24" s="219">
        <v>0</v>
      </c>
      <c r="AD24" s="219">
        <v>0</v>
      </c>
      <c r="AE24" s="219">
        <v>0</v>
      </c>
      <c r="AF24" s="219">
        <v>0</v>
      </c>
      <c r="AG24" s="220">
        <v>0</v>
      </c>
    </row>
    <row r="25" spans="1:33" x14ac:dyDescent="0.3">
      <c r="A25" s="218" t="s">
        <v>47</v>
      </c>
      <c r="B25" s="218" t="s">
        <v>174</v>
      </c>
      <c r="C25" s="218" t="s">
        <v>175</v>
      </c>
      <c r="D25" s="219">
        <v>23918</v>
      </c>
      <c r="E25" s="219">
        <v>127</v>
      </c>
      <c r="F25" s="219">
        <v>734</v>
      </c>
      <c r="G25" s="219">
        <v>0</v>
      </c>
      <c r="H25" s="220">
        <v>97825</v>
      </c>
      <c r="I25" s="219">
        <v>11959</v>
      </c>
      <c r="J25" s="219">
        <v>0</v>
      </c>
      <c r="K25" s="219">
        <v>0</v>
      </c>
      <c r="L25" s="219">
        <v>0</v>
      </c>
      <c r="M25" s="220">
        <v>60439</v>
      </c>
      <c r="N25" s="219">
        <v>8371</v>
      </c>
      <c r="O25" s="219">
        <v>89</v>
      </c>
      <c r="P25" s="219">
        <v>0</v>
      </c>
      <c r="Q25" s="219">
        <v>0</v>
      </c>
      <c r="R25" s="220">
        <v>8860</v>
      </c>
      <c r="S25" s="219">
        <v>0</v>
      </c>
      <c r="T25" s="219">
        <v>0</v>
      </c>
      <c r="U25" s="219">
        <v>0</v>
      </c>
      <c r="V25" s="219">
        <v>0</v>
      </c>
      <c r="W25" s="220">
        <v>24166</v>
      </c>
      <c r="X25" s="219">
        <v>3588</v>
      </c>
      <c r="Y25" s="219">
        <v>38</v>
      </c>
      <c r="Z25" s="219">
        <v>734</v>
      </c>
      <c r="AA25" s="219">
        <v>0</v>
      </c>
      <c r="AB25" s="220">
        <v>4360</v>
      </c>
      <c r="AC25" s="219">
        <v>0</v>
      </c>
      <c r="AD25" s="219">
        <v>0</v>
      </c>
      <c r="AE25" s="219">
        <v>0</v>
      </c>
      <c r="AF25" s="219">
        <v>0</v>
      </c>
      <c r="AG25" s="220">
        <v>0</v>
      </c>
    </row>
    <row r="26" spans="1:33" x14ac:dyDescent="0.3">
      <c r="A26" s="218" t="s">
        <v>47</v>
      </c>
      <c r="B26" s="218" t="s">
        <v>176</v>
      </c>
      <c r="C26" s="218" t="s">
        <v>177</v>
      </c>
      <c r="D26" s="219">
        <v>21843</v>
      </c>
      <c r="E26" s="219">
        <v>116</v>
      </c>
      <c r="F26" s="219">
        <v>670</v>
      </c>
      <c r="G26" s="219">
        <v>0</v>
      </c>
      <c r="H26" s="220">
        <v>89337</v>
      </c>
      <c r="I26" s="219">
        <v>10922</v>
      </c>
      <c r="J26" s="219">
        <v>0</v>
      </c>
      <c r="K26" s="219">
        <v>0</v>
      </c>
      <c r="L26" s="219">
        <v>0</v>
      </c>
      <c r="M26" s="220">
        <v>55195</v>
      </c>
      <c r="N26" s="219">
        <v>7645</v>
      </c>
      <c r="O26" s="219">
        <v>81</v>
      </c>
      <c r="P26" s="219">
        <v>0</v>
      </c>
      <c r="Q26" s="219">
        <v>0</v>
      </c>
      <c r="R26" s="220">
        <v>8092</v>
      </c>
      <c r="S26" s="219">
        <v>0</v>
      </c>
      <c r="T26" s="219">
        <v>0</v>
      </c>
      <c r="U26" s="219">
        <v>0</v>
      </c>
      <c r="V26" s="219">
        <v>0</v>
      </c>
      <c r="W26" s="220">
        <v>22069</v>
      </c>
      <c r="X26" s="219">
        <v>3276</v>
      </c>
      <c r="Y26" s="219">
        <v>35</v>
      </c>
      <c r="Z26" s="219">
        <v>670</v>
      </c>
      <c r="AA26" s="219">
        <v>0</v>
      </c>
      <c r="AB26" s="220">
        <v>3981</v>
      </c>
      <c r="AC26" s="219">
        <v>0</v>
      </c>
      <c r="AD26" s="219">
        <v>0</v>
      </c>
      <c r="AE26" s="219">
        <v>0</v>
      </c>
      <c r="AF26" s="219">
        <v>0</v>
      </c>
      <c r="AG26" s="220">
        <v>0</v>
      </c>
    </row>
    <row r="27" spans="1:33" x14ac:dyDescent="0.3">
      <c r="A27" s="218" t="s">
        <v>47</v>
      </c>
      <c r="B27" s="218" t="s">
        <v>178</v>
      </c>
      <c r="C27" s="218" t="s">
        <v>179</v>
      </c>
      <c r="D27" s="219">
        <v>5104</v>
      </c>
      <c r="E27" s="219">
        <v>27</v>
      </c>
      <c r="F27" s="219">
        <v>157</v>
      </c>
      <c r="G27" s="219">
        <v>0</v>
      </c>
      <c r="H27" s="220">
        <v>20875</v>
      </c>
      <c r="I27" s="219">
        <v>2552</v>
      </c>
      <c r="J27" s="219">
        <v>0</v>
      </c>
      <c r="K27" s="219">
        <v>0</v>
      </c>
      <c r="L27" s="219">
        <v>0</v>
      </c>
      <c r="M27" s="220">
        <v>12896</v>
      </c>
      <c r="N27" s="219">
        <v>1786</v>
      </c>
      <c r="O27" s="219">
        <v>19</v>
      </c>
      <c r="P27" s="219">
        <v>0</v>
      </c>
      <c r="Q27" s="219">
        <v>0</v>
      </c>
      <c r="R27" s="220">
        <v>1891</v>
      </c>
      <c r="S27" s="219">
        <v>0</v>
      </c>
      <c r="T27" s="219">
        <v>0</v>
      </c>
      <c r="U27" s="219">
        <v>0</v>
      </c>
      <c r="V27" s="219">
        <v>0</v>
      </c>
      <c r="W27" s="220">
        <v>5157</v>
      </c>
      <c r="X27" s="219">
        <v>766</v>
      </c>
      <c r="Y27" s="219">
        <v>8</v>
      </c>
      <c r="Z27" s="219">
        <v>157</v>
      </c>
      <c r="AA27" s="219">
        <v>0</v>
      </c>
      <c r="AB27" s="220">
        <v>931</v>
      </c>
      <c r="AC27" s="219">
        <v>0</v>
      </c>
      <c r="AD27" s="219">
        <v>0</v>
      </c>
      <c r="AE27" s="219">
        <v>0</v>
      </c>
      <c r="AF27" s="219">
        <v>0</v>
      </c>
      <c r="AG27" s="220">
        <v>0</v>
      </c>
    </row>
    <row r="28" spans="1:33" x14ac:dyDescent="0.3">
      <c r="A28" s="218" t="s">
        <v>49</v>
      </c>
      <c r="B28" s="218" t="s">
        <v>174</v>
      </c>
      <c r="C28" s="218" t="s">
        <v>175</v>
      </c>
      <c r="D28" s="219">
        <v>47715</v>
      </c>
      <c r="E28" s="219">
        <v>254</v>
      </c>
      <c r="F28" s="219">
        <v>1464</v>
      </c>
      <c r="G28" s="219">
        <v>0</v>
      </c>
      <c r="H28" s="220">
        <v>195155</v>
      </c>
      <c r="I28" s="219">
        <v>23858</v>
      </c>
      <c r="J28" s="219">
        <v>0</v>
      </c>
      <c r="K28" s="219">
        <v>0</v>
      </c>
      <c r="L28" s="219">
        <v>0</v>
      </c>
      <c r="M28" s="220">
        <v>120571</v>
      </c>
      <c r="N28" s="219">
        <v>16700</v>
      </c>
      <c r="O28" s="219">
        <v>178</v>
      </c>
      <c r="P28" s="219">
        <v>0</v>
      </c>
      <c r="Q28" s="219">
        <v>0</v>
      </c>
      <c r="R28" s="220">
        <v>17678</v>
      </c>
      <c r="S28" s="219">
        <v>0</v>
      </c>
      <c r="T28" s="219">
        <v>0</v>
      </c>
      <c r="U28" s="219">
        <v>0</v>
      </c>
      <c r="V28" s="219">
        <v>0</v>
      </c>
      <c r="W28" s="220">
        <v>48209</v>
      </c>
      <c r="X28" s="219">
        <v>7157</v>
      </c>
      <c r="Y28" s="219">
        <v>76</v>
      </c>
      <c r="Z28" s="219">
        <v>1464</v>
      </c>
      <c r="AA28" s="219">
        <v>0</v>
      </c>
      <c r="AB28" s="220">
        <v>8697</v>
      </c>
      <c r="AC28" s="219">
        <v>0</v>
      </c>
      <c r="AD28" s="219">
        <v>0</v>
      </c>
      <c r="AE28" s="219">
        <v>0</v>
      </c>
      <c r="AF28" s="219">
        <v>0</v>
      </c>
      <c r="AG28" s="220">
        <v>0</v>
      </c>
    </row>
    <row r="29" spans="1:33" x14ac:dyDescent="0.3">
      <c r="A29" s="218" t="s">
        <v>49</v>
      </c>
      <c r="B29" s="218" t="s">
        <v>176</v>
      </c>
      <c r="C29" s="218" t="s">
        <v>177</v>
      </c>
      <c r="D29" s="219">
        <v>27496</v>
      </c>
      <c r="E29" s="219">
        <v>146</v>
      </c>
      <c r="F29" s="219">
        <v>843</v>
      </c>
      <c r="G29" s="219">
        <v>0</v>
      </c>
      <c r="H29" s="220">
        <v>112458</v>
      </c>
      <c r="I29" s="219">
        <v>13748</v>
      </c>
      <c r="J29" s="219">
        <v>0</v>
      </c>
      <c r="K29" s="219">
        <v>0</v>
      </c>
      <c r="L29" s="219">
        <v>0</v>
      </c>
      <c r="M29" s="220">
        <v>69479</v>
      </c>
      <c r="N29" s="219">
        <v>9624</v>
      </c>
      <c r="O29" s="219">
        <v>102</v>
      </c>
      <c r="P29" s="219">
        <v>0</v>
      </c>
      <c r="Q29" s="219">
        <v>0</v>
      </c>
      <c r="R29" s="220">
        <v>10187</v>
      </c>
      <c r="S29" s="219">
        <v>0</v>
      </c>
      <c r="T29" s="219">
        <v>0</v>
      </c>
      <c r="U29" s="219">
        <v>0</v>
      </c>
      <c r="V29" s="219">
        <v>0</v>
      </c>
      <c r="W29" s="220">
        <v>27781</v>
      </c>
      <c r="X29" s="219">
        <v>4124</v>
      </c>
      <c r="Y29" s="219">
        <v>44</v>
      </c>
      <c r="Z29" s="219">
        <v>843</v>
      </c>
      <c r="AA29" s="219">
        <v>0</v>
      </c>
      <c r="AB29" s="220">
        <v>5011</v>
      </c>
      <c r="AC29" s="219">
        <v>0</v>
      </c>
      <c r="AD29" s="219">
        <v>0</v>
      </c>
      <c r="AE29" s="219">
        <v>0</v>
      </c>
      <c r="AF29" s="219">
        <v>0</v>
      </c>
      <c r="AG29" s="220">
        <v>0</v>
      </c>
    </row>
    <row r="30" spans="1:33" x14ac:dyDescent="0.3">
      <c r="A30" s="218" t="s">
        <v>49</v>
      </c>
      <c r="B30" s="218" t="s">
        <v>178</v>
      </c>
      <c r="C30" s="218" t="s">
        <v>179</v>
      </c>
      <c r="D30" s="219">
        <v>27483</v>
      </c>
      <c r="E30" s="219">
        <v>146</v>
      </c>
      <c r="F30" s="219">
        <v>843</v>
      </c>
      <c r="G30" s="219">
        <v>0</v>
      </c>
      <c r="H30" s="220">
        <v>112405</v>
      </c>
      <c r="I30" s="219">
        <v>13742</v>
      </c>
      <c r="J30" s="219">
        <v>0</v>
      </c>
      <c r="K30" s="219">
        <v>0</v>
      </c>
      <c r="L30" s="219">
        <v>0</v>
      </c>
      <c r="M30" s="220">
        <v>69447</v>
      </c>
      <c r="N30" s="219">
        <v>9619</v>
      </c>
      <c r="O30" s="219">
        <v>102</v>
      </c>
      <c r="P30" s="219">
        <v>0</v>
      </c>
      <c r="Q30" s="219">
        <v>0</v>
      </c>
      <c r="R30" s="220">
        <v>10182</v>
      </c>
      <c r="S30" s="219">
        <v>0</v>
      </c>
      <c r="T30" s="219">
        <v>0</v>
      </c>
      <c r="U30" s="219">
        <v>0</v>
      </c>
      <c r="V30" s="219">
        <v>0</v>
      </c>
      <c r="W30" s="220">
        <v>27767</v>
      </c>
      <c r="X30" s="219">
        <v>4122</v>
      </c>
      <c r="Y30" s="219">
        <v>44</v>
      </c>
      <c r="Z30" s="219">
        <v>843</v>
      </c>
      <c r="AA30" s="219">
        <v>0</v>
      </c>
      <c r="AB30" s="220">
        <v>5009</v>
      </c>
      <c r="AC30" s="219">
        <v>0</v>
      </c>
      <c r="AD30" s="219">
        <v>0</v>
      </c>
      <c r="AE30" s="219">
        <v>0</v>
      </c>
      <c r="AF30" s="219">
        <v>0</v>
      </c>
      <c r="AG30" s="220">
        <v>0</v>
      </c>
    </row>
    <row r="31" spans="1:33" x14ac:dyDescent="0.3">
      <c r="A31" s="218" t="s">
        <v>50</v>
      </c>
      <c r="B31" s="218" t="s">
        <v>174</v>
      </c>
      <c r="C31" s="218" t="s">
        <v>175</v>
      </c>
      <c r="D31" s="219">
        <v>123115</v>
      </c>
      <c r="E31" s="219">
        <v>655</v>
      </c>
      <c r="F31" s="219">
        <v>3777</v>
      </c>
      <c r="G31" s="219">
        <v>0</v>
      </c>
      <c r="H31" s="220">
        <v>503537</v>
      </c>
      <c r="I31" s="219">
        <v>61558</v>
      </c>
      <c r="J31" s="219">
        <v>0</v>
      </c>
      <c r="K31" s="219">
        <v>0</v>
      </c>
      <c r="L31" s="219">
        <v>0</v>
      </c>
      <c r="M31" s="220">
        <v>311097</v>
      </c>
      <c r="N31" s="219">
        <v>43090</v>
      </c>
      <c r="O31" s="219">
        <v>459</v>
      </c>
      <c r="P31" s="219">
        <v>0</v>
      </c>
      <c r="Q31" s="219">
        <v>0</v>
      </c>
      <c r="R31" s="220">
        <v>45613</v>
      </c>
      <c r="S31" s="219">
        <v>0</v>
      </c>
      <c r="T31" s="219">
        <v>0</v>
      </c>
      <c r="U31" s="219">
        <v>0</v>
      </c>
      <c r="V31" s="219">
        <v>0</v>
      </c>
      <c r="W31" s="220">
        <v>124387</v>
      </c>
      <c r="X31" s="219">
        <v>18467</v>
      </c>
      <c r="Y31" s="219">
        <v>196</v>
      </c>
      <c r="Z31" s="219">
        <v>3777</v>
      </c>
      <c r="AA31" s="219">
        <v>0</v>
      </c>
      <c r="AB31" s="220">
        <v>22440</v>
      </c>
      <c r="AC31" s="219">
        <v>0</v>
      </c>
      <c r="AD31" s="219">
        <v>0</v>
      </c>
      <c r="AE31" s="219">
        <v>0</v>
      </c>
      <c r="AF31" s="219">
        <v>0</v>
      </c>
      <c r="AG31" s="220">
        <v>0</v>
      </c>
    </row>
    <row r="32" spans="1:33" x14ac:dyDescent="0.3">
      <c r="A32" s="218" t="s">
        <v>50</v>
      </c>
      <c r="B32" s="218" t="s">
        <v>176</v>
      </c>
      <c r="C32" s="218" t="s">
        <v>177</v>
      </c>
      <c r="D32" s="219">
        <v>109617</v>
      </c>
      <c r="E32" s="219">
        <v>583</v>
      </c>
      <c r="F32" s="219">
        <v>3362</v>
      </c>
      <c r="G32" s="219">
        <v>0</v>
      </c>
      <c r="H32" s="220">
        <v>448333</v>
      </c>
      <c r="I32" s="219">
        <v>54809</v>
      </c>
      <c r="J32" s="219">
        <v>0</v>
      </c>
      <c r="K32" s="219">
        <v>0</v>
      </c>
      <c r="L32" s="219">
        <v>0</v>
      </c>
      <c r="M32" s="220">
        <v>276992</v>
      </c>
      <c r="N32" s="219">
        <v>38366</v>
      </c>
      <c r="O32" s="219">
        <v>408</v>
      </c>
      <c r="P32" s="219">
        <v>0</v>
      </c>
      <c r="Q32" s="219">
        <v>0</v>
      </c>
      <c r="R32" s="220">
        <v>40613</v>
      </c>
      <c r="S32" s="219">
        <v>0</v>
      </c>
      <c r="T32" s="219">
        <v>0</v>
      </c>
      <c r="U32" s="219">
        <v>0</v>
      </c>
      <c r="V32" s="219">
        <v>0</v>
      </c>
      <c r="W32" s="220">
        <v>110749</v>
      </c>
      <c r="X32" s="219">
        <v>16442</v>
      </c>
      <c r="Y32" s="219">
        <v>175</v>
      </c>
      <c r="Z32" s="219">
        <v>3362</v>
      </c>
      <c r="AA32" s="219">
        <v>0</v>
      </c>
      <c r="AB32" s="220">
        <v>19979</v>
      </c>
      <c r="AC32" s="219">
        <v>0</v>
      </c>
      <c r="AD32" s="219">
        <v>0</v>
      </c>
      <c r="AE32" s="219">
        <v>0</v>
      </c>
      <c r="AF32" s="219">
        <v>0</v>
      </c>
      <c r="AG32" s="220">
        <v>0</v>
      </c>
    </row>
    <row r="33" spans="1:33" x14ac:dyDescent="0.3">
      <c r="A33" s="218" t="s">
        <v>50</v>
      </c>
      <c r="B33" s="218" t="s">
        <v>178</v>
      </c>
      <c r="C33" s="218" t="s">
        <v>179</v>
      </c>
      <c r="D33" s="219">
        <v>93444</v>
      </c>
      <c r="E33" s="219">
        <v>497</v>
      </c>
      <c r="F33" s="219">
        <v>2866</v>
      </c>
      <c r="G33" s="219">
        <v>0</v>
      </c>
      <c r="H33" s="220">
        <v>382185</v>
      </c>
      <c r="I33" s="219">
        <v>46722</v>
      </c>
      <c r="J33" s="219">
        <v>0</v>
      </c>
      <c r="K33" s="219">
        <v>0</v>
      </c>
      <c r="L33" s="219">
        <v>0</v>
      </c>
      <c r="M33" s="220">
        <v>236122</v>
      </c>
      <c r="N33" s="219">
        <v>32705</v>
      </c>
      <c r="O33" s="219">
        <v>348</v>
      </c>
      <c r="P33" s="219">
        <v>0</v>
      </c>
      <c r="Q33" s="219">
        <v>0</v>
      </c>
      <c r="R33" s="220">
        <v>34621</v>
      </c>
      <c r="S33" s="219">
        <v>0</v>
      </c>
      <c r="T33" s="219">
        <v>0</v>
      </c>
      <c r="U33" s="219">
        <v>0</v>
      </c>
      <c r="V33" s="219">
        <v>0</v>
      </c>
      <c r="W33" s="220">
        <v>94410</v>
      </c>
      <c r="X33" s="219">
        <v>14017</v>
      </c>
      <c r="Y33" s="219">
        <v>149</v>
      </c>
      <c r="Z33" s="219">
        <v>2866</v>
      </c>
      <c r="AA33" s="219">
        <v>0</v>
      </c>
      <c r="AB33" s="220">
        <v>17032</v>
      </c>
      <c r="AC33" s="219">
        <v>0</v>
      </c>
      <c r="AD33" s="219">
        <v>0</v>
      </c>
      <c r="AE33" s="219">
        <v>0</v>
      </c>
      <c r="AF33" s="219">
        <v>0</v>
      </c>
      <c r="AG33" s="220">
        <v>0</v>
      </c>
    </row>
    <row r="34" spans="1:33" x14ac:dyDescent="0.3">
      <c r="A34" s="218" t="s">
        <v>52</v>
      </c>
      <c r="B34" s="218" t="s">
        <v>174</v>
      </c>
      <c r="C34" s="218" t="s">
        <v>175</v>
      </c>
      <c r="D34" s="219">
        <v>4632051</v>
      </c>
      <c r="E34" s="219">
        <v>24628</v>
      </c>
      <c r="F34" s="219">
        <v>142087</v>
      </c>
      <c r="G34" s="219">
        <v>11509</v>
      </c>
      <c r="H34" s="220">
        <v>19115274</v>
      </c>
      <c r="I34" s="219">
        <v>2316026</v>
      </c>
      <c r="J34" s="219">
        <v>0</v>
      </c>
      <c r="K34" s="219">
        <v>0</v>
      </c>
      <c r="L34" s="219">
        <v>0</v>
      </c>
      <c r="M34" s="220">
        <v>11824814</v>
      </c>
      <c r="N34" s="219">
        <v>1621218</v>
      </c>
      <c r="O34" s="219">
        <v>17239</v>
      </c>
      <c r="P34" s="219">
        <v>0</v>
      </c>
      <c r="Q34" s="219">
        <v>0</v>
      </c>
      <c r="R34" s="220">
        <v>1716131</v>
      </c>
      <c r="S34" s="219">
        <v>0</v>
      </c>
      <c r="T34" s="219">
        <v>0</v>
      </c>
      <c r="U34" s="219">
        <v>0</v>
      </c>
      <c r="V34" s="219">
        <v>0</v>
      </c>
      <c r="W34" s="220">
        <v>4718537</v>
      </c>
      <c r="X34" s="219">
        <v>694807</v>
      </c>
      <c r="Y34" s="219">
        <v>7389</v>
      </c>
      <c r="Z34" s="219">
        <v>142087</v>
      </c>
      <c r="AA34" s="219">
        <v>0</v>
      </c>
      <c r="AB34" s="220">
        <v>844283</v>
      </c>
      <c r="AC34" s="219">
        <v>0</v>
      </c>
      <c r="AD34" s="219">
        <v>0</v>
      </c>
      <c r="AE34" s="219">
        <v>0</v>
      </c>
      <c r="AF34" s="219">
        <v>11509</v>
      </c>
      <c r="AG34" s="220">
        <v>11509</v>
      </c>
    </row>
    <row r="35" spans="1:33" x14ac:dyDescent="0.3">
      <c r="A35" s="218" t="s">
        <v>52</v>
      </c>
      <c r="B35" s="218" t="s">
        <v>176</v>
      </c>
      <c r="C35" s="218" t="s">
        <v>177</v>
      </c>
      <c r="D35" s="219">
        <v>6254183</v>
      </c>
      <c r="E35" s="219">
        <v>33254</v>
      </c>
      <c r="F35" s="219">
        <v>191846</v>
      </c>
      <c r="G35" s="219">
        <v>40542</v>
      </c>
      <c r="H35" s="220">
        <v>25953186</v>
      </c>
      <c r="I35" s="219">
        <v>3127092</v>
      </c>
      <c r="J35" s="219">
        <v>0</v>
      </c>
      <c r="K35" s="219">
        <v>0</v>
      </c>
      <c r="L35" s="219">
        <v>0</v>
      </c>
      <c r="M35" s="220">
        <v>16038852</v>
      </c>
      <c r="N35" s="219">
        <v>2188965</v>
      </c>
      <c r="O35" s="219">
        <v>23278</v>
      </c>
      <c r="P35" s="219">
        <v>0</v>
      </c>
      <c r="Q35" s="219">
        <v>0</v>
      </c>
      <c r="R35" s="220">
        <v>2317118</v>
      </c>
      <c r="S35" s="219">
        <v>0</v>
      </c>
      <c r="T35" s="219">
        <v>0</v>
      </c>
      <c r="U35" s="219">
        <v>0</v>
      </c>
      <c r="V35" s="219">
        <v>0</v>
      </c>
      <c r="W35" s="220">
        <v>6416726</v>
      </c>
      <c r="X35" s="219">
        <v>938126</v>
      </c>
      <c r="Y35" s="219">
        <v>9976</v>
      </c>
      <c r="Z35" s="219">
        <v>191846</v>
      </c>
      <c r="AA35" s="219">
        <v>0</v>
      </c>
      <c r="AB35" s="220">
        <v>1139948</v>
      </c>
      <c r="AC35" s="219">
        <v>0</v>
      </c>
      <c r="AD35" s="219">
        <v>0</v>
      </c>
      <c r="AE35" s="219">
        <v>0</v>
      </c>
      <c r="AF35" s="219">
        <v>40542</v>
      </c>
      <c r="AG35" s="220">
        <v>40542</v>
      </c>
    </row>
    <row r="36" spans="1:33" x14ac:dyDescent="0.3">
      <c r="A36" s="218" t="s">
        <v>52</v>
      </c>
      <c r="B36" s="218" t="s">
        <v>178</v>
      </c>
      <c r="C36" s="218" t="s">
        <v>179</v>
      </c>
      <c r="D36" s="219">
        <v>3605508</v>
      </c>
      <c r="E36" s="219">
        <v>19171</v>
      </c>
      <c r="F36" s="219">
        <v>110598</v>
      </c>
      <c r="G36" s="219">
        <v>41925</v>
      </c>
      <c r="H36" s="220">
        <v>15525538</v>
      </c>
      <c r="I36" s="219">
        <v>1802755</v>
      </c>
      <c r="J36" s="219">
        <v>0</v>
      </c>
      <c r="K36" s="219">
        <v>0</v>
      </c>
      <c r="L36" s="219">
        <v>0</v>
      </c>
      <c r="M36" s="220">
        <v>9648712</v>
      </c>
      <c r="N36" s="219">
        <v>1261928</v>
      </c>
      <c r="O36" s="219">
        <v>13419</v>
      </c>
      <c r="P36" s="219">
        <v>0</v>
      </c>
      <c r="Q36" s="219">
        <v>0</v>
      </c>
      <c r="R36" s="220">
        <v>1335806</v>
      </c>
      <c r="S36" s="219">
        <v>0</v>
      </c>
      <c r="T36" s="219">
        <v>0</v>
      </c>
      <c r="U36" s="219">
        <v>0</v>
      </c>
      <c r="V36" s="219">
        <v>0</v>
      </c>
      <c r="W36" s="220">
        <v>3841920</v>
      </c>
      <c r="X36" s="219">
        <v>540825</v>
      </c>
      <c r="Y36" s="219">
        <v>5752</v>
      </c>
      <c r="Z36" s="219">
        <v>110598</v>
      </c>
      <c r="AA36" s="219">
        <v>0</v>
      </c>
      <c r="AB36" s="220">
        <v>657175</v>
      </c>
      <c r="AC36" s="219">
        <v>0</v>
      </c>
      <c r="AD36" s="219">
        <v>0</v>
      </c>
      <c r="AE36" s="219">
        <v>0</v>
      </c>
      <c r="AF36" s="219">
        <v>41925</v>
      </c>
      <c r="AG36" s="220">
        <v>41925</v>
      </c>
    </row>
    <row r="37" spans="1:33" x14ac:dyDescent="0.3">
      <c r="A37" s="218" t="s">
        <v>53</v>
      </c>
      <c r="B37" s="218" t="s">
        <v>174</v>
      </c>
      <c r="C37" s="218" t="s">
        <v>175</v>
      </c>
      <c r="D37" s="219">
        <v>159369</v>
      </c>
      <c r="E37" s="219">
        <v>847</v>
      </c>
      <c r="F37" s="219">
        <v>4889</v>
      </c>
      <c r="G37" s="219">
        <v>0</v>
      </c>
      <c r="H37" s="220">
        <v>651814</v>
      </c>
      <c r="I37" s="219">
        <v>79685</v>
      </c>
      <c r="J37" s="219">
        <v>0</v>
      </c>
      <c r="K37" s="219">
        <v>0</v>
      </c>
      <c r="L37" s="219">
        <v>0</v>
      </c>
      <c r="M37" s="220">
        <v>402707</v>
      </c>
      <c r="N37" s="219">
        <v>55779</v>
      </c>
      <c r="O37" s="219">
        <v>593</v>
      </c>
      <c r="P37" s="219">
        <v>0</v>
      </c>
      <c r="Q37" s="219">
        <v>0</v>
      </c>
      <c r="R37" s="220">
        <v>59044</v>
      </c>
      <c r="S37" s="219">
        <v>0</v>
      </c>
      <c r="T37" s="219">
        <v>0</v>
      </c>
      <c r="U37" s="219">
        <v>0</v>
      </c>
      <c r="V37" s="219">
        <v>0</v>
      </c>
      <c r="W37" s="220">
        <v>161015</v>
      </c>
      <c r="X37" s="219">
        <v>23905</v>
      </c>
      <c r="Y37" s="219">
        <v>254</v>
      </c>
      <c r="Z37" s="219">
        <v>4889</v>
      </c>
      <c r="AA37" s="219">
        <v>0</v>
      </c>
      <c r="AB37" s="220">
        <v>29048</v>
      </c>
      <c r="AC37" s="219">
        <v>0</v>
      </c>
      <c r="AD37" s="219">
        <v>0</v>
      </c>
      <c r="AE37" s="219">
        <v>0</v>
      </c>
      <c r="AF37" s="219">
        <v>0</v>
      </c>
      <c r="AG37" s="220">
        <v>0</v>
      </c>
    </row>
    <row r="38" spans="1:33" x14ac:dyDescent="0.3">
      <c r="A38" s="218" t="s">
        <v>53</v>
      </c>
      <c r="B38" s="218" t="s">
        <v>176</v>
      </c>
      <c r="C38" s="218" t="s">
        <v>177</v>
      </c>
      <c r="D38" s="219">
        <v>24344</v>
      </c>
      <c r="E38" s="219">
        <v>129</v>
      </c>
      <c r="F38" s="219">
        <v>747</v>
      </c>
      <c r="G38" s="219">
        <v>0</v>
      </c>
      <c r="H38" s="220">
        <v>99568</v>
      </c>
      <c r="I38" s="219">
        <v>12172</v>
      </c>
      <c r="J38" s="219">
        <v>0</v>
      </c>
      <c r="K38" s="219">
        <v>0</v>
      </c>
      <c r="L38" s="219">
        <v>0</v>
      </c>
      <c r="M38" s="220">
        <v>61515</v>
      </c>
      <c r="N38" s="219">
        <v>8520</v>
      </c>
      <c r="O38" s="219">
        <v>90</v>
      </c>
      <c r="P38" s="219">
        <v>0</v>
      </c>
      <c r="Q38" s="219">
        <v>0</v>
      </c>
      <c r="R38" s="220">
        <v>9019</v>
      </c>
      <c r="S38" s="219">
        <v>0</v>
      </c>
      <c r="T38" s="219">
        <v>0</v>
      </c>
      <c r="U38" s="219">
        <v>0</v>
      </c>
      <c r="V38" s="219">
        <v>0</v>
      </c>
      <c r="W38" s="220">
        <v>24596</v>
      </c>
      <c r="X38" s="219">
        <v>3652</v>
      </c>
      <c r="Y38" s="219">
        <v>39</v>
      </c>
      <c r="Z38" s="219">
        <v>747</v>
      </c>
      <c r="AA38" s="219">
        <v>0</v>
      </c>
      <c r="AB38" s="220">
        <v>4438</v>
      </c>
      <c r="AC38" s="219">
        <v>0</v>
      </c>
      <c r="AD38" s="219">
        <v>0</v>
      </c>
      <c r="AE38" s="219">
        <v>0</v>
      </c>
      <c r="AF38" s="219">
        <v>0</v>
      </c>
      <c r="AG38" s="220">
        <v>0</v>
      </c>
    </row>
    <row r="39" spans="1:33" x14ac:dyDescent="0.3">
      <c r="A39" s="218" t="s">
        <v>53</v>
      </c>
      <c r="B39" s="218" t="s">
        <v>178</v>
      </c>
      <c r="C39" s="218" t="s">
        <v>179</v>
      </c>
      <c r="D39" s="219">
        <v>24039</v>
      </c>
      <c r="E39" s="219">
        <v>128</v>
      </c>
      <c r="F39" s="219">
        <v>737</v>
      </c>
      <c r="G39" s="219">
        <v>0</v>
      </c>
      <c r="H39" s="220">
        <v>98321</v>
      </c>
      <c r="I39" s="219">
        <v>12020</v>
      </c>
      <c r="J39" s="219">
        <v>0</v>
      </c>
      <c r="K39" s="219">
        <v>0</v>
      </c>
      <c r="L39" s="219">
        <v>0</v>
      </c>
      <c r="M39" s="220">
        <v>60745</v>
      </c>
      <c r="N39" s="219">
        <v>8414</v>
      </c>
      <c r="O39" s="219">
        <v>90</v>
      </c>
      <c r="P39" s="219">
        <v>0</v>
      </c>
      <c r="Q39" s="219">
        <v>0</v>
      </c>
      <c r="R39" s="220">
        <v>8908</v>
      </c>
      <c r="S39" s="219">
        <v>0</v>
      </c>
      <c r="T39" s="219">
        <v>0</v>
      </c>
      <c r="U39" s="219">
        <v>0</v>
      </c>
      <c r="V39" s="219">
        <v>0</v>
      </c>
      <c r="W39" s="220">
        <v>24288</v>
      </c>
      <c r="X39" s="219">
        <v>3605</v>
      </c>
      <c r="Y39" s="219">
        <v>38</v>
      </c>
      <c r="Z39" s="219">
        <v>737</v>
      </c>
      <c r="AA39" s="219">
        <v>0</v>
      </c>
      <c r="AB39" s="220">
        <v>4380</v>
      </c>
      <c r="AC39" s="219">
        <v>0</v>
      </c>
      <c r="AD39" s="219">
        <v>0</v>
      </c>
      <c r="AE39" s="219">
        <v>0</v>
      </c>
      <c r="AF39" s="219">
        <v>0</v>
      </c>
      <c r="AG39" s="220">
        <v>0</v>
      </c>
    </row>
    <row r="40" spans="1:33" x14ac:dyDescent="0.3">
      <c r="A40" s="218" t="s">
        <v>54</v>
      </c>
      <c r="B40" s="218" t="s">
        <v>174</v>
      </c>
      <c r="C40" s="218" t="s">
        <v>175</v>
      </c>
      <c r="D40" s="219">
        <v>13436</v>
      </c>
      <c r="E40" s="219">
        <v>71</v>
      </c>
      <c r="F40" s="219">
        <v>412</v>
      </c>
      <c r="G40" s="219">
        <v>0</v>
      </c>
      <c r="H40" s="220">
        <v>54954</v>
      </c>
      <c r="I40" s="219">
        <v>6718</v>
      </c>
      <c r="J40" s="219">
        <v>0</v>
      </c>
      <c r="K40" s="219">
        <v>0</v>
      </c>
      <c r="L40" s="219">
        <v>0</v>
      </c>
      <c r="M40" s="220">
        <v>33953</v>
      </c>
      <c r="N40" s="219">
        <v>4703</v>
      </c>
      <c r="O40" s="219">
        <v>50</v>
      </c>
      <c r="P40" s="219">
        <v>0</v>
      </c>
      <c r="Q40" s="219">
        <v>0</v>
      </c>
      <c r="R40" s="220">
        <v>4978</v>
      </c>
      <c r="S40" s="219">
        <v>0</v>
      </c>
      <c r="T40" s="219">
        <v>0</v>
      </c>
      <c r="U40" s="219">
        <v>0</v>
      </c>
      <c r="V40" s="219">
        <v>0</v>
      </c>
      <c r="W40" s="220">
        <v>13575</v>
      </c>
      <c r="X40" s="219">
        <v>2015</v>
      </c>
      <c r="Y40" s="219">
        <v>21</v>
      </c>
      <c r="Z40" s="219">
        <v>412</v>
      </c>
      <c r="AA40" s="219">
        <v>0</v>
      </c>
      <c r="AB40" s="220">
        <v>2448</v>
      </c>
      <c r="AC40" s="219">
        <v>0</v>
      </c>
      <c r="AD40" s="219">
        <v>0</v>
      </c>
      <c r="AE40" s="219">
        <v>0</v>
      </c>
      <c r="AF40" s="219">
        <v>0</v>
      </c>
      <c r="AG40" s="220">
        <v>0</v>
      </c>
    </row>
    <row r="41" spans="1:33" x14ac:dyDescent="0.3">
      <c r="A41" s="218" t="s">
        <v>54</v>
      </c>
      <c r="B41" s="218" t="s">
        <v>178</v>
      </c>
      <c r="C41" s="218" t="s">
        <v>179</v>
      </c>
      <c r="D41" s="219">
        <v>51730</v>
      </c>
      <c r="E41" s="219">
        <v>275</v>
      </c>
      <c r="F41" s="219">
        <v>1587</v>
      </c>
      <c r="G41" s="219">
        <v>0</v>
      </c>
      <c r="H41" s="220">
        <v>211574</v>
      </c>
      <c r="I41" s="219">
        <v>25865</v>
      </c>
      <c r="J41" s="219">
        <v>0</v>
      </c>
      <c r="K41" s="219">
        <v>0</v>
      </c>
      <c r="L41" s="219">
        <v>0</v>
      </c>
      <c r="M41" s="220">
        <v>130716</v>
      </c>
      <c r="N41" s="219">
        <v>18106</v>
      </c>
      <c r="O41" s="219">
        <v>193</v>
      </c>
      <c r="P41" s="219">
        <v>0</v>
      </c>
      <c r="Q41" s="219">
        <v>0</v>
      </c>
      <c r="R41" s="220">
        <v>19166</v>
      </c>
      <c r="S41" s="219">
        <v>0</v>
      </c>
      <c r="T41" s="219">
        <v>0</v>
      </c>
      <c r="U41" s="219">
        <v>0</v>
      </c>
      <c r="V41" s="219">
        <v>0</v>
      </c>
      <c r="W41" s="220">
        <v>52264</v>
      </c>
      <c r="X41" s="219">
        <v>7759</v>
      </c>
      <c r="Y41" s="219">
        <v>82</v>
      </c>
      <c r="Z41" s="219">
        <v>1587</v>
      </c>
      <c r="AA41" s="219">
        <v>0</v>
      </c>
      <c r="AB41" s="220">
        <v>9428</v>
      </c>
      <c r="AC41" s="219">
        <v>0</v>
      </c>
      <c r="AD41" s="219">
        <v>0</v>
      </c>
      <c r="AE41" s="219">
        <v>0</v>
      </c>
      <c r="AF41" s="219">
        <v>0</v>
      </c>
      <c r="AG41" s="220">
        <v>0</v>
      </c>
    </row>
    <row r="42" spans="1:33" x14ac:dyDescent="0.3">
      <c r="A42" s="218" t="s">
        <v>56</v>
      </c>
      <c r="B42" s="218" t="s">
        <v>174</v>
      </c>
      <c r="C42" s="218" t="s">
        <v>175</v>
      </c>
      <c r="D42" s="219">
        <v>14028</v>
      </c>
      <c r="E42" s="219">
        <v>75</v>
      </c>
      <c r="F42" s="219">
        <v>430</v>
      </c>
      <c r="G42" s="219">
        <v>0</v>
      </c>
      <c r="H42" s="220">
        <v>57373</v>
      </c>
      <c r="I42" s="219">
        <v>7014</v>
      </c>
      <c r="J42" s="219">
        <v>0</v>
      </c>
      <c r="K42" s="219">
        <v>0</v>
      </c>
      <c r="L42" s="219">
        <v>0</v>
      </c>
      <c r="M42" s="220">
        <v>35446</v>
      </c>
      <c r="N42" s="219">
        <v>4910</v>
      </c>
      <c r="O42" s="219">
        <v>53</v>
      </c>
      <c r="P42" s="219">
        <v>0</v>
      </c>
      <c r="Q42" s="219">
        <v>0</v>
      </c>
      <c r="R42" s="220">
        <v>5198</v>
      </c>
      <c r="S42" s="219">
        <v>0</v>
      </c>
      <c r="T42" s="219">
        <v>0</v>
      </c>
      <c r="U42" s="219">
        <v>0</v>
      </c>
      <c r="V42" s="219">
        <v>0</v>
      </c>
      <c r="W42" s="220">
        <v>14173</v>
      </c>
      <c r="X42" s="219">
        <v>2104</v>
      </c>
      <c r="Y42" s="219">
        <v>22</v>
      </c>
      <c r="Z42" s="219">
        <v>430</v>
      </c>
      <c r="AA42" s="219">
        <v>0</v>
      </c>
      <c r="AB42" s="220">
        <v>2556</v>
      </c>
      <c r="AC42" s="219">
        <v>0</v>
      </c>
      <c r="AD42" s="219">
        <v>0</v>
      </c>
      <c r="AE42" s="219">
        <v>0</v>
      </c>
      <c r="AF42" s="219">
        <v>0</v>
      </c>
      <c r="AG42" s="220">
        <v>0</v>
      </c>
    </row>
    <row r="43" spans="1:33" x14ac:dyDescent="0.3">
      <c r="A43" s="218" t="s">
        <v>56</v>
      </c>
      <c r="B43" s="218" t="s">
        <v>176</v>
      </c>
      <c r="C43" s="218" t="s">
        <v>177</v>
      </c>
      <c r="D43" s="219">
        <v>14127</v>
      </c>
      <c r="E43" s="219">
        <v>75</v>
      </c>
      <c r="F43" s="219">
        <v>433</v>
      </c>
      <c r="G43" s="219">
        <v>0</v>
      </c>
      <c r="H43" s="220">
        <v>57778</v>
      </c>
      <c r="I43" s="219">
        <v>7064</v>
      </c>
      <c r="J43" s="219">
        <v>0</v>
      </c>
      <c r="K43" s="219">
        <v>0</v>
      </c>
      <c r="L43" s="219">
        <v>0</v>
      </c>
      <c r="M43" s="220">
        <v>35698</v>
      </c>
      <c r="N43" s="219">
        <v>4944</v>
      </c>
      <c r="O43" s="219">
        <v>53</v>
      </c>
      <c r="P43" s="219">
        <v>0</v>
      </c>
      <c r="Q43" s="219">
        <v>0</v>
      </c>
      <c r="R43" s="220">
        <v>5233</v>
      </c>
      <c r="S43" s="219">
        <v>0</v>
      </c>
      <c r="T43" s="219">
        <v>0</v>
      </c>
      <c r="U43" s="219">
        <v>0</v>
      </c>
      <c r="V43" s="219">
        <v>0</v>
      </c>
      <c r="W43" s="220">
        <v>14273</v>
      </c>
      <c r="X43" s="219">
        <v>2119</v>
      </c>
      <c r="Y43" s="219">
        <v>22</v>
      </c>
      <c r="Z43" s="219">
        <v>433</v>
      </c>
      <c r="AA43" s="219">
        <v>0</v>
      </c>
      <c r="AB43" s="220">
        <v>2574</v>
      </c>
      <c r="AC43" s="219">
        <v>0</v>
      </c>
      <c r="AD43" s="219">
        <v>0</v>
      </c>
      <c r="AE43" s="219">
        <v>0</v>
      </c>
      <c r="AF43" s="219">
        <v>0</v>
      </c>
      <c r="AG43" s="220">
        <v>0</v>
      </c>
    </row>
    <row r="44" spans="1:33" x14ac:dyDescent="0.3">
      <c r="A44" s="218" t="s">
        <v>56</v>
      </c>
      <c r="B44" s="218" t="s">
        <v>178</v>
      </c>
      <c r="C44" s="218" t="s">
        <v>179</v>
      </c>
      <c r="D44" s="219">
        <v>12086</v>
      </c>
      <c r="E44" s="219">
        <v>64</v>
      </c>
      <c r="F44" s="219">
        <v>371</v>
      </c>
      <c r="G44" s="219">
        <v>0</v>
      </c>
      <c r="H44" s="220">
        <v>49431</v>
      </c>
      <c r="I44" s="219">
        <v>6043</v>
      </c>
      <c r="J44" s="219">
        <v>0</v>
      </c>
      <c r="K44" s="219">
        <v>0</v>
      </c>
      <c r="L44" s="219">
        <v>0</v>
      </c>
      <c r="M44" s="220">
        <v>30538</v>
      </c>
      <c r="N44" s="219">
        <v>4230</v>
      </c>
      <c r="O44" s="219">
        <v>45</v>
      </c>
      <c r="P44" s="219">
        <v>0</v>
      </c>
      <c r="Q44" s="219">
        <v>0</v>
      </c>
      <c r="R44" s="220">
        <v>4479</v>
      </c>
      <c r="S44" s="219">
        <v>0</v>
      </c>
      <c r="T44" s="219">
        <v>0</v>
      </c>
      <c r="U44" s="219">
        <v>0</v>
      </c>
      <c r="V44" s="219">
        <v>0</v>
      </c>
      <c r="W44" s="220">
        <v>12211</v>
      </c>
      <c r="X44" s="219">
        <v>1813</v>
      </c>
      <c r="Y44" s="219">
        <v>19</v>
      </c>
      <c r="Z44" s="219">
        <v>371</v>
      </c>
      <c r="AA44" s="219">
        <v>0</v>
      </c>
      <c r="AB44" s="220">
        <v>2203</v>
      </c>
      <c r="AC44" s="219">
        <v>0</v>
      </c>
      <c r="AD44" s="219">
        <v>0</v>
      </c>
      <c r="AE44" s="219">
        <v>0</v>
      </c>
      <c r="AF44" s="219">
        <v>0</v>
      </c>
      <c r="AG44" s="220">
        <v>0</v>
      </c>
    </row>
    <row r="45" spans="1:33" x14ac:dyDescent="0.3">
      <c r="A45" s="218" t="s">
        <v>57</v>
      </c>
      <c r="B45" s="218" t="s">
        <v>174</v>
      </c>
      <c r="C45" s="218" t="s">
        <v>175</v>
      </c>
      <c r="D45" s="219">
        <v>21847</v>
      </c>
      <c r="E45" s="219">
        <v>116</v>
      </c>
      <c r="F45" s="219">
        <v>670</v>
      </c>
      <c r="G45" s="219">
        <v>0</v>
      </c>
      <c r="H45" s="220">
        <v>89355</v>
      </c>
      <c r="I45" s="219">
        <v>10924</v>
      </c>
      <c r="J45" s="219">
        <v>0</v>
      </c>
      <c r="K45" s="219">
        <v>0</v>
      </c>
      <c r="L45" s="219">
        <v>0</v>
      </c>
      <c r="M45" s="220">
        <v>55206</v>
      </c>
      <c r="N45" s="219">
        <v>7646</v>
      </c>
      <c r="O45" s="219">
        <v>81</v>
      </c>
      <c r="P45" s="219">
        <v>0</v>
      </c>
      <c r="Q45" s="219">
        <v>0</v>
      </c>
      <c r="R45" s="220">
        <v>8093</v>
      </c>
      <c r="S45" s="219">
        <v>0</v>
      </c>
      <c r="T45" s="219">
        <v>0</v>
      </c>
      <c r="U45" s="219">
        <v>0</v>
      </c>
      <c r="V45" s="219">
        <v>0</v>
      </c>
      <c r="W45" s="220">
        <v>22074</v>
      </c>
      <c r="X45" s="219">
        <v>3277</v>
      </c>
      <c r="Y45" s="219">
        <v>35</v>
      </c>
      <c r="Z45" s="219">
        <v>670</v>
      </c>
      <c r="AA45" s="219">
        <v>0</v>
      </c>
      <c r="AB45" s="220">
        <v>3982</v>
      </c>
      <c r="AC45" s="219">
        <v>0</v>
      </c>
      <c r="AD45" s="219">
        <v>0</v>
      </c>
      <c r="AE45" s="219">
        <v>0</v>
      </c>
      <c r="AF45" s="219">
        <v>0</v>
      </c>
      <c r="AG45" s="220">
        <v>0</v>
      </c>
    </row>
    <row r="46" spans="1:33" x14ac:dyDescent="0.3">
      <c r="A46" s="218" t="s">
        <v>57</v>
      </c>
      <c r="B46" s="218" t="s">
        <v>176</v>
      </c>
      <c r="C46" s="218" t="s">
        <v>177</v>
      </c>
      <c r="D46" s="219">
        <v>19776</v>
      </c>
      <c r="E46" s="219">
        <v>105</v>
      </c>
      <c r="F46" s="219">
        <v>607</v>
      </c>
      <c r="G46" s="219">
        <v>0</v>
      </c>
      <c r="H46" s="220">
        <v>80884</v>
      </c>
      <c r="I46" s="219">
        <v>9888</v>
      </c>
      <c r="J46" s="219">
        <v>0</v>
      </c>
      <c r="K46" s="219">
        <v>0</v>
      </c>
      <c r="L46" s="219">
        <v>0</v>
      </c>
      <c r="M46" s="220">
        <v>49971</v>
      </c>
      <c r="N46" s="219">
        <v>6922</v>
      </c>
      <c r="O46" s="219">
        <v>74</v>
      </c>
      <c r="P46" s="219">
        <v>0</v>
      </c>
      <c r="Q46" s="219">
        <v>0</v>
      </c>
      <c r="R46" s="220">
        <v>7328</v>
      </c>
      <c r="S46" s="219">
        <v>0</v>
      </c>
      <c r="T46" s="219">
        <v>0</v>
      </c>
      <c r="U46" s="219">
        <v>0</v>
      </c>
      <c r="V46" s="219">
        <v>0</v>
      </c>
      <c r="W46" s="220">
        <v>19981</v>
      </c>
      <c r="X46" s="219">
        <v>2966</v>
      </c>
      <c r="Y46" s="219">
        <v>31</v>
      </c>
      <c r="Z46" s="219">
        <v>607</v>
      </c>
      <c r="AA46" s="219">
        <v>0</v>
      </c>
      <c r="AB46" s="220">
        <v>3604</v>
      </c>
      <c r="AC46" s="219">
        <v>0</v>
      </c>
      <c r="AD46" s="219">
        <v>0</v>
      </c>
      <c r="AE46" s="219">
        <v>0</v>
      </c>
      <c r="AF46" s="219">
        <v>0</v>
      </c>
      <c r="AG46" s="220">
        <v>0</v>
      </c>
    </row>
    <row r="47" spans="1:33" x14ac:dyDescent="0.3">
      <c r="A47" s="218" t="s">
        <v>57</v>
      </c>
      <c r="B47" s="218" t="s">
        <v>178</v>
      </c>
      <c r="C47" s="218" t="s">
        <v>179</v>
      </c>
      <c r="D47" s="219">
        <v>5990</v>
      </c>
      <c r="E47" s="219">
        <v>32</v>
      </c>
      <c r="F47" s="219">
        <v>184</v>
      </c>
      <c r="G47" s="219">
        <v>0</v>
      </c>
      <c r="H47" s="220">
        <v>24497</v>
      </c>
      <c r="I47" s="219">
        <v>2995</v>
      </c>
      <c r="J47" s="219">
        <v>0</v>
      </c>
      <c r="K47" s="219">
        <v>0</v>
      </c>
      <c r="L47" s="219">
        <v>0</v>
      </c>
      <c r="M47" s="220">
        <v>15134</v>
      </c>
      <c r="N47" s="219">
        <v>2097</v>
      </c>
      <c r="O47" s="219">
        <v>22</v>
      </c>
      <c r="P47" s="219">
        <v>0</v>
      </c>
      <c r="Q47" s="219">
        <v>0</v>
      </c>
      <c r="R47" s="220">
        <v>2220</v>
      </c>
      <c r="S47" s="219">
        <v>0</v>
      </c>
      <c r="T47" s="219">
        <v>0</v>
      </c>
      <c r="U47" s="219">
        <v>0</v>
      </c>
      <c r="V47" s="219">
        <v>0</v>
      </c>
      <c r="W47" s="220">
        <v>6051</v>
      </c>
      <c r="X47" s="219">
        <v>898</v>
      </c>
      <c r="Y47" s="219">
        <v>10</v>
      </c>
      <c r="Z47" s="219">
        <v>184</v>
      </c>
      <c r="AA47" s="219">
        <v>0</v>
      </c>
      <c r="AB47" s="220">
        <v>1092</v>
      </c>
      <c r="AC47" s="219">
        <v>0</v>
      </c>
      <c r="AD47" s="219">
        <v>0</v>
      </c>
      <c r="AE47" s="219">
        <v>0</v>
      </c>
      <c r="AF47" s="219">
        <v>0</v>
      </c>
      <c r="AG47" s="220">
        <v>0</v>
      </c>
    </row>
    <row r="48" spans="1:33" x14ac:dyDescent="0.3">
      <c r="A48" s="218" t="s">
        <v>58</v>
      </c>
      <c r="B48" s="218" t="s">
        <v>174</v>
      </c>
      <c r="C48" s="218" t="s">
        <v>175</v>
      </c>
      <c r="D48" s="219">
        <v>7775</v>
      </c>
      <c r="E48" s="219">
        <v>41</v>
      </c>
      <c r="F48" s="219">
        <v>238</v>
      </c>
      <c r="G48" s="219">
        <v>0</v>
      </c>
      <c r="H48" s="220">
        <v>31799</v>
      </c>
      <c r="I48" s="219">
        <v>3888</v>
      </c>
      <c r="J48" s="219">
        <v>0</v>
      </c>
      <c r="K48" s="219">
        <v>0</v>
      </c>
      <c r="L48" s="219">
        <v>0</v>
      </c>
      <c r="M48" s="220">
        <v>19647</v>
      </c>
      <c r="N48" s="219">
        <v>2721</v>
      </c>
      <c r="O48" s="219">
        <v>29</v>
      </c>
      <c r="P48" s="219">
        <v>0</v>
      </c>
      <c r="Q48" s="219">
        <v>0</v>
      </c>
      <c r="R48" s="220">
        <v>2880</v>
      </c>
      <c r="S48" s="219">
        <v>0</v>
      </c>
      <c r="T48" s="219">
        <v>0</v>
      </c>
      <c r="U48" s="219">
        <v>0</v>
      </c>
      <c r="V48" s="219">
        <v>0</v>
      </c>
      <c r="W48" s="220">
        <v>7856</v>
      </c>
      <c r="X48" s="219">
        <v>1166</v>
      </c>
      <c r="Y48" s="219">
        <v>12</v>
      </c>
      <c r="Z48" s="219">
        <v>238</v>
      </c>
      <c r="AA48" s="219">
        <v>0</v>
      </c>
      <c r="AB48" s="220">
        <v>1416</v>
      </c>
      <c r="AC48" s="219">
        <v>0</v>
      </c>
      <c r="AD48" s="219">
        <v>0</v>
      </c>
      <c r="AE48" s="219">
        <v>0</v>
      </c>
      <c r="AF48" s="219">
        <v>0</v>
      </c>
      <c r="AG48" s="220">
        <v>0</v>
      </c>
    </row>
    <row r="49" spans="1:33" x14ac:dyDescent="0.3">
      <c r="A49" s="218" t="s">
        <v>58</v>
      </c>
      <c r="B49" s="218" t="s">
        <v>176</v>
      </c>
      <c r="C49" s="218" t="s">
        <v>177</v>
      </c>
      <c r="D49" s="219">
        <v>35502</v>
      </c>
      <c r="E49" s="219">
        <v>189</v>
      </c>
      <c r="F49" s="219">
        <v>1089</v>
      </c>
      <c r="G49" s="219">
        <v>0</v>
      </c>
      <c r="H49" s="220">
        <v>145201</v>
      </c>
      <c r="I49" s="219">
        <v>17751</v>
      </c>
      <c r="J49" s="219">
        <v>0</v>
      </c>
      <c r="K49" s="219">
        <v>0</v>
      </c>
      <c r="L49" s="219">
        <v>0</v>
      </c>
      <c r="M49" s="220">
        <v>89708</v>
      </c>
      <c r="N49" s="219">
        <v>12426</v>
      </c>
      <c r="O49" s="219">
        <v>132</v>
      </c>
      <c r="P49" s="219">
        <v>0</v>
      </c>
      <c r="Q49" s="219">
        <v>0</v>
      </c>
      <c r="R49" s="220">
        <v>13154</v>
      </c>
      <c r="S49" s="219">
        <v>0</v>
      </c>
      <c r="T49" s="219">
        <v>0</v>
      </c>
      <c r="U49" s="219">
        <v>0</v>
      </c>
      <c r="V49" s="219">
        <v>0</v>
      </c>
      <c r="W49" s="220">
        <v>35868</v>
      </c>
      <c r="X49" s="219">
        <v>5325</v>
      </c>
      <c r="Y49" s="219">
        <v>57</v>
      </c>
      <c r="Z49" s="219">
        <v>1089</v>
      </c>
      <c r="AA49" s="219">
        <v>0</v>
      </c>
      <c r="AB49" s="220">
        <v>6471</v>
      </c>
      <c r="AC49" s="219">
        <v>0</v>
      </c>
      <c r="AD49" s="219">
        <v>0</v>
      </c>
      <c r="AE49" s="219">
        <v>0</v>
      </c>
      <c r="AF49" s="219">
        <v>0</v>
      </c>
      <c r="AG49" s="220">
        <v>0</v>
      </c>
    </row>
    <row r="50" spans="1:33" x14ac:dyDescent="0.3">
      <c r="A50" s="218" t="s">
        <v>58</v>
      </c>
      <c r="B50" s="218" t="s">
        <v>178</v>
      </c>
      <c r="C50" s="218" t="s">
        <v>179</v>
      </c>
      <c r="D50" s="219">
        <v>12440</v>
      </c>
      <c r="E50" s="219">
        <v>66</v>
      </c>
      <c r="F50" s="219">
        <v>382</v>
      </c>
      <c r="G50" s="219">
        <v>0</v>
      </c>
      <c r="H50" s="220">
        <v>50878</v>
      </c>
      <c r="I50" s="219">
        <v>6220</v>
      </c>
      <c r="J50" s="219">
        <v>0</v>
      </c>
      <c r="K50" s="219">
        <v>0</v>
      </c>
      <c r="L50" s="219">
        <v>0</v>
      </c>
      <c r="M50" s="220">
        <v>31433</v>
      </c>
      <c r="N50" s="219">
        <v>4354</v>
      </c>
      <c r="O50" s="219">
        <v>46</v>
      </c>
      <c r="P50" s="219">
        <v>0</v>
      </c>
      <c r="Q50" s="219">
        <v>0</v>
      </c>
      <c r="R50" s="220">
        <v>4609</v>
      </c>
      <c r="S50" s="219">
        <v>0</v>
      </c>
      <c r="T50" s="219">
        <v>0</v>
      </c>
      <c r="U50" s="219">
        <v>0</v>
      </c>
      <c r="V50" s="219">
        <v>0</v>
      </c>
      <c r="W50" s="220">
        <v>12568</v>
      </c>
      <c r="X50" s="219">
        <v>1866</v>
      </c>
      <c r="Y50" s="219">
        <v>20</v>
      </c>
      <c r="Z50" s="219">
        <v>382</v>
      </c>
      <c r="AA50" s="219">
        <v>0</v>
      </c>
      <c r="AB50" s="220">
        <v>2268</v>
      </c>
      <c r="AC50" s="219">
        <v>0</v>
      </c>
      <c r="AD50" s="219">
        <v>0</v>
      </c>
      <c r="AE50" s="219">
        <v>0</v>
      </c>
      <c r="AF50" s="219">
        <v>0</v>
      </c>
      <c r="AG50" s="220">
        <v>0</v>
      </c>
    </row>
    <row r="51" spans="1:33" x14ac:dyDescent="0.3">
      <c r="A51" s="218" t="s">
        <v>59</v>
      </c>
      <c r="B51" s="218" t="s">
        <v>174</v>
      </c>
      <c r="C51" s="218" t="s">
        <v>151</v>
      </c>
      <c r="D51" s="219">
        <v>618</v>
      </c>
      <c r="E51" s="219">
        <v>3</v>
      </c>
      <c r="F51" s="219">
        <v>19</v>
      </c>
      <c r="G51" s="219">
        <v>0</v>
      </c>
      <c r="H51" s="220">
        <v>2527</v>
      </c>
      <c r="I51" s="219">
        <v>309</v>
      </c>
      <c r="J51" s="219">
        <v>0</v>
      </c>
      <c r="K51" s="219">
        <v>0</v>
      </c>
      <c r="L51" s="219">
        <v>0</v>
      </c>
      <c r="M51" s="220">
        <v>1561</v>
      </c>
      <c r="N51" s="219">
        <v>216</v>
      </c>
      <c r="O51" s="219">
        <v>2</v>
      </c>
      <c r="P51" s="219">
        <v>0</v>
      </c>
      <c r="Q51" s="219">
        <v>0</v>
      </c>
      <c r="R51" s="220">
        <v>229</v>
      </c>
      <c r="S51" s="219">
        <v>0</v>
      </c>
      <c r="T51" s="219">
        <v>0</v>
      </c>
      <c r="U51" s="219">
        <v>0</v>
      </c>
      <c r="V51" s="219">
        <v>0</v>
      </c>
      <c r="W51" s="220">
        <v>624</v>
      </c>
      <c r="X51" s="219">
        <v>93</v>
      </c>
      <c r="Y51" s="219">
        <v>1</v>
      </c>
      <c r="Z51" s="219">
        <v>19</v>
      </c>
      <c r="AA51" s="219">
        <v>0</v>
      </c>
      <c r="AB51" s="220">
        <v>113</v>
      </c>
      <c r="AC51" s="219">
        <v>0</v>
      </c>
      <c r="AD51" s="219">
        <v>0</v>
      </c>
      <c r="AE51" s="219">
        <v>0</v>
      </c>
      <c r="AF51" s="219">
        <v>0</v>
      </c>
      <c r="AG51" s="220">
        <v>0</v>
      </c>
    </row>
    <row r="52" spans="1:33" x14ac:dyDescent="0.3">
      <c r="A52" s="218" t="s">
        <v>59</v>
      </c>
      <c r="B52" s="218" t="s">
        <v>174</v>
      </c>
      <c r="C52" s="218" t="s">
        <v>152</v>
      </c>
      <c r="D52" s="219">
        <v>33873</v>
      </c>
      <c r="E52" s="219">
        <v>180</v>
      </c>
      <c r="F52" s="219">
        <v>1039</v>
      </c>
      <c r="G52" s="219">
        <v>0</v>
      </c>
      <c r="H52" s="220">
        <v>138539</v>
      </c>
      <c r="I52" s="219">
        <v>16937</v>
      </c>
      <c r="J52" s="219">
        <v>0</v>
      </c>
      <c r="K52" s="219">
        <v>0</v>
      </c>
      <c r="L52" s="219">
        <v>0</v>
      </c>
      <c r="M52" s="220">
        <v>85593</v>
      </c>
      <c r="N52" s="219">
        <v>11856</v>
      </c>
      <c r="O52" s="219">
        <v>126</v>
      </c>
      <c r="P52" s="219">
        <v>0</v>
      </c>
      <c r="Q52" s="219">
        <v>0</v>
      </c>
      <c r="R52" s="220">
        <v>12550</v>
      </c>
      <c r="S52" s="219">
        <v>0</v>
      </c>
      <c r="T52" s="219">
        <v>0</v>
      </c>
      <c r="U52" s="219">
        <v>0</v>
      </c>
      <c r="V52" s="219">
        <v>0</v>
      </c>
      <c r="W52" s="220">
        <v>34223</v>
      </c>
      <c r="X52" s="219">
        <v>5080</v>
      </c>
      <c r="Y52" s="219">
        <v>54</v>
      </c>
      <c r="Z52" s="219">
        <v>1039</v>
      </c>
      <c r="AA52" s="219">
        <v>0</v>
      </c>
      <c r="AB52" s="220">
        <v>6173</v>
      </c>
      <c r="AC52" s="219">
        <v>0</v>
      </c>
      <c r="AD52" s="219">
        <v>0</v>
      </c>
      <c r="AE52" s="219">
        <v>0</v>
      </c>
      <c r="AF52" s="219">
        <v>0</v>
      </c>
      <c r="AG52" s="220">
        <v>0</v>
      </c>
    </row>
    <row r="53" spans="1:33" x14ac:dyDescent="0.3">
      <c r="A53" s="218" t="s">
        <v>59</v>
      </c>
      <c r="B53" s="218" t="s">
        <v>174</v>
      </c>
      <c r="C53" s="218" t="s">
        <v>175</v>
      </c>
      <c r="D53" s="219">
        <v>21180</v>
      </c>
      <c r="E53" s="219">
        <v>113</v>
      </c>
      <c r="F53" s="219">
        <v>650</v>
      </c>
      <c r="G53" s="219">
        <v>0</v>
      </c>
      <c r="H53" s="220">
        <v>86625</v>
      </c>
      <c r="I53" s="219">
        <v>10590</v>
      </c>
      <c r="J53" s="219">
        <v>0</v>
      </c>
      <c r="K53" s="219">
        <v>0</v>
      </c>
      <c r="L53" s="219">
        <v>0</v>
      </c>
      <c r="M53" s="220">
        <v>53518</v>
      </c>
      <c r="N53" s="219">
        <v>7413</v>
      </c>
      <c r="O53" s="219">
        <v>79</v>
      </c>
      <c r="P53" s="219">
        <v>0</v>
      </c>
      <c r="Q53" s="219">
        <v>0</v>
      </c>
      <c r="R53" s="220">
        <v>7847</v>
      </c>
      <c r="S53" s="219">
        <v>0</v>
      </c>
      <c r="T53" s="219">
        <v>0</v>
      </c>
      <c r="U53" s="219">
        <v>0</v>
      </c>
      <c r="V53" s="219">
        <v>0</v>
      </c>
      <c r="W53" s="220">
        <v>21399</v>
      </c>
      <c r="X53" s="219">
        <v>3177</v>
      </c>
      <c r="Y53" s="219">
        <v>34</v>
      </c>
      <c r="Z53" s="219">
        <v>650</v>
      </c>
      <c r="AA53" s="219">
        <v>0</v>
      </c>
      <c r="AB53" s="220">
        <v>3861</v>
      </c>
      <c r="AC53" s="219">
        <v>0</v>
      </c>
      <c r="AD53" s="219">
        <v>0</v>
      </c>
      <c r="AE53" s="219">
        <v>0</v>
      </c>
      <c r="AF53" s="219">
        <v>0</v>
      </c>
      <c r="AG53" s="220">
        <v>0</v>
      </c>
    </row>
    <row r="54" spans="1:33" x14ac:dyDescent="0.3">
      <c r="A54" s="218" t="s">
        <v>59</v>
      </c>
      <c r="B54" s="218" t="s">
        <v>176</v>
      </c>
      <c r="C54" s="218" t="s">
        <v>177</v>
      </c>
      <c r="D54" s="219">
        <v>622</v>
      </c>
      <c r="E54" s="219">
        <v>3</v>
      </c>
      <c r="F54" s="219">
        <v>19</v>
      </c>
      <c r="G54" s="219">
        <v>0</v>
      </c>
      <c r="H54" s="220">
        <v>2544</v>
      </c>
      <c r="I54" s="219">
        <v>311</v>
      </c>
      <c r="J54" s="219">
        <v>0</v>
      </c>
      <c r="K54" s="219">
        <v>0</v>
      </c>
      <c r="L54" s="219">
        <v>0</v>
      </c>
      <c r="M54" s="220">
        <v>1571</v>
      </c>
      <c r="N54" s="219">
        <v>218</v>
      </c>
      <c r="O54" s="219">
        <v>2</v>
      </c>
      <c r="P54" s="219">
        <v>0</v>
      </c>
      <c r="Q54" s="219">
        <v>0</v>
      </c>
      <c r="R54" s="220">
        <v>231</v>
      </c>
      <c r="S54" s="219">
        <v>0</v>
      </c>
      <c r="T54" s="219">
        <v>0</v>
      </c>
      <c r="U54" s="219">
        <v>0</v>
      </c>
      <c r="V54" s="219">
        <v>0</v>
      </c>
      <c r="W54" s="220">
        <v>629</v>
      </c>
      <c r="X54" s="219">
        <v>93</v>
      </c>
      <c r="Y54" s="219">
        <v>1</v>
      </c>
      <c r="Z54" s="219">
        <v>19</v>
      </c>
      <c r="AA54" s="219">
        <v>0</v>
      </c>
      <c r="AB54" s="220">
        <v>113</v>
      </c>
      <c r="AC54" s="219">
        <v>0</v>
      </c>
      <c r="AD54" s="219">
        <v>0</v>
      </c>
      <c r="AE54" s="219">
        <v>0</v>
      </c>
      <c r="AF54" s="219">
        <v>0</v>
      </c>
      <c r="AG54" s="220">
        <v>0</v>
      </c>
    </row>
    <row r="55" spans="1:33" x14ac:dyDescent="0.3">
      <c r="A55" s="218" t="s">
        <v>59</v>
      </c>
      <c r="B55" s="218" t="s">
        <v>178</v>
      </c>
      <c r="C55" s="218" t="s">
        <v>179</v>
      </c>
      <c r="D55" s="219">
        <v>42080</v>
      </c>
      <c r="E55" s="219">
        <v>224</v>
      </c>
      <c r="F55" s="219">
        <v>1291</v>
      </c>
      <c r="G55" s="219">
        <v>0</v>
      </c>
      <c r="H55" s="220">
        <v>172108</v>
      </c>
      <c r="I55" s="219">
        <v>21040</v>
      </c>
      <c r="J55" s="219">
        <v>0</v>
      </c>
      <c r="K55" s="219">
        <v>0</v>
      </c>
      <c r="L55" s="219">
        <v>0</v>
      </c>
      <c r="M55" s="220">
        <v>106332</v>
      </c>
      <c r="N55" s="219">
        <v>14728</v>
      </c>
      <c r="O55" s="219">
        <v>157</v>
      </c>
      <c r="P55" s="219">
        <v>0</v>
      </c>
      <c r="Q55" s="219">
        <v>0</v>
      </c>
      <c r="R55" s="220">
        <v>15590</v>
      </c>
      <c r="S55" s="219">
        <v>0</v>
      </c>
      <c r="T55" s="219">
        <v>0</v>
      </c>
      <c r="U55" s="219">
        <v>0</v>
      </c>
      <c r="V55" s="219">
        <v>0</v>
      </c>
      <c r="W55" s="220">
        <v>42516</v>
      </c>
      <c r="X55" s="219">
        <v>6312</v>
      </c>
      <c r="Y55" s="219">
        <v>67</v>
      </c>
      <c r="Z55" s="219">
        <v>1291</v>
      </c>
      <c r="AA55" s="219">
        <v>0</v>
      </c>
      <c r="AB55" s="220">
        <v>7670</v>
      </c>
      <c r="AC55" s="219">
        <v>0</v>
      </c>
      <c r="AD55" s="219">
        <v>0</v>
      </c>
      <c r="AE55" s="219">
        <v>0</v>
      </c>
      <c r="AF55" s="219">
        <v>0</v>
      </c>
      <c r="AG55" s="220">
        <v>0</v>
      </c>
    </row>
    <row r="56" spans="1:33" x14ac:dyDescent="0.3">
      <c r="A56" s="218" t="s">
        <v>60</v>
      </c>
      <c r="B56" s="218" t="s">
        <v>174</v>
      </c>
      <c r="C56" s="218" t="s">
        <v>175</v>
      </c>
      <c r="D56" s="219">
        <v>10262</v>
      </c>
      <c r="E56" s="219">
        <v>55</v>
      </c>
      <c r="F56" s="219">
        <v>315</v>
      </c>
      <c r="G56" s="219">
        <v>0</v>
      </c>
      <c r="H56" s="220">
        <v>41972</v>
      </c>
      <c r="I56" s="219">
        <v>5131</v>
      </c>
      <c r="J56" s="219">
        <v>0</v>
      </c>
      <c r="K56" s="219">
        <v>0</v>
      </c>
      <c r="L56" s="219">
        <v>0</v>
      </c>
      <c r="M56" s="220">
        <v>25931</v>
      </c>
      <c r="N56" s="219">
        <v>3592</v>
      </c>
      <c r="O56" s="219">
        <v>39</v>
      </c>
      <c r="P56" s="219">
        <v>0</v>
      </c>
      <c r="Q56" s="219">
        <v>0</v>
      </c>
      <c r="R56" s="220">
        <v>3803</v>
      </c>
      <c r="S56" s="219">
        <v>0</v>
      </c>
      <c r="T56" s="219">
        <v>0</v>
      </c>
      <c r="U56" s="219">
        <v>0</v>
      </c>
      <c r="V56" s="219">
        <v>0</v>
      </c>
      <c r="W56" s="220">
        <v>10368</v>
      </c>
      <c r="X56" s="219">
        <v>1539</v>
      </c>
      <c r="Y56" s="219">
        <v>16</v>
      </c>
      <c r="Z56" s="219">
        <v>315</v>
      </c>
      <c r="AA56" s="219">
        <v>0</v>
      </c>
      <c r="AB56" s="220">
        <v>1870</v>
      </c>
      <c r="AC56" s="219">
        <v>0</v>
      </c>
      <c r="AD56" s="219">
        <v>0</v>
      </c>
      <c r="AE56" s="219">
        <v>0</v>
      </c>
      <c r="AF56" s="219">
        <v>0</v>
      </c>
      <c r="AG56" s="220">
        <v>0</v>
      </c>
    </row>
    <row r="57" spans="1:33" x14ac:dyDescent="0.3">
      <c r="A57" s="218" t="s">
        <v>60</v>
      </c>
      <c r="B57" s="218" t="s">
        <v>176</v>
      </c>
      <c r="C57" s="218" t="s">
        <v>177</v>
      </c>
      <c r="D57" s="219">
        <v>10152</v>
      </c>
      <c r="E57" s="219">
        <v>54</v>
      </c>
      <c r="F57" s="219">
        <v>311</v>
      </c>
      <c r="G57" s="219">
        <v>0</v>
      </c>
      <c r="H57" s="220">
        <v>41521</v>
      </c>
      <c r="I57" s="219">
        <v>5076</v>
      </c>
      <c r="J57" s="219">
        <v>0</v>
      </c>
      <c r="K57" s="219">
        <v>0</v>
      </c>
      <c r="L57" s="219">
        <v>0</v>
      </c>
      <c r="M57" s="220">
        <v>25653</v>
      </c>
      <c r="N57" s="219">
        <v>3553</v>
      </c>
      <c r="O57" s="219">
        <v>38</v>
      </c>
      <c r="P57" s="219">
        <v>0</v>
      </c>
      <c r="Q57" s="219">
        <v>0</v>
      </c>
      <c r="R57" s="220">
        <v>3761</v>
      </c>
      <c r="S57" s="219">
        <v>0</v>
      </c>
      <c r="T57" s="219">
        <v>0</v>
      </c>
      <c r="U57" s="219">
        <v>0</v>
      </c>
      <c r="V57" s="219">
        <v>0</v>
      </c>
      <c r="W57" s="220">
        <v>10257</v>
      </c>
      <c r="X57" s="219">
        <v>1523</v>
      </c>
      <c r="Y57" s="219">
        <v>16</v>
      </c>
      <c r="Z57" s="219">
        <v>311</v>
      </c>
      <c r="AA57" s="219">
        <v>0</v>
      </c>
      <c r="AB57" s="220">
        <v>1850</v>
      </c>
      <c r="AC57" s="219">
        <v>0</v>
      </c>
      <c r="AD57" s="219">
        <v>0</v>
      </c>
      <c r="AE57" s="219">
        <v>0</v>
      </c>
      <c r="AF57" s="219">
        <v>0</v>
      </c>
      <c r="AG57" s="220">
        <v>0</v>
      </c>
    </row>
    <row r="58" spans="1:33" x14ac:dyDescent="0.3">
      <c r="A58" s="218" t="s">
        <v>60</v>
      </c>
      <c r="B58" s="218" t="s">
        <v>178</v>
      </c>
      <c r="C58" s="218" t="s">
        <v>179</v>
      </c>
      <c r="D58" s="219">
        <v>23961</v>
      </c>
      <c r="E58" s="219">
        <v>127</v>
      </c>
      <c r="F58" s="219">
        <v>735</v>
      </c>
      <c r="G58" s="219">
        <v>0</v>
      </c>
      <c r="H58" s="220">
        <v>97999</v>
      </c>
      <c r="I58" s="219">
        <v>11981</v>
      </c>
      <c r="J58" s="219">
        <v>0</v>
      </c>
      <c r="K58" s="219">
        <v>0</v>
      </c>
      <c r="L58" s="219">
        <v>0</v>
      </c>
      <c r="M58" s="220">
        <v>60546</v>
      </c>
      <c r="N58" s="219">
        <v>8386</v>
      </c>
      <c r="O58" s="219">
        <v>89</v>
      </c>
      <c r="P58" s="219">
        <v>0</v>
      </c>
      <c r="Q58" s="219">
        <v>0</v>
      </c>
      <c r="R58" s="220">
        <v>8877</v>
      </c>
      <c r="S58" s="219">
        <v>0</v>
      </c>
      <c r="T58" s="219">
        <v>0</v>
      </c>
      <c r="U58" s="219">
        <v>0</v>
      </c>
      <c r="V58" s="219">
        <v>0</v>
      </c>
      <c r="W58" s="220">
        <v>24209</v>
      </c>
      <c r="X58" s="219">
        <v>3594</v>
      </c>
      <c r="Y58" s="219">
        <v>38</v>
      </c>
      <c r="Z58" s="219">
        <v>735</v>
      </c>
      <c r="AA58" s="219">
        <v>0</v>
      </c>
      <c r="AB58" s="220">
        <v>4367</v>
      </c>
      <c r="AC58" s="219">
        <v>0</v>
      </c>
      <c r="AD58" s="219">
        <v>0</v>
      </c>
      <c r="AE58" s="219">
        <v>0</v>
      </c>
      <c r="AF58" s="219">
        <v>0</v>
      </c>
      <c r="AG58" s="220">
        <v>0</v>
      </c>
    </row>
    <row r="59" spans="1:33" x14ac:dyDescent="0.3">
      <c r="A59" s="218" t="s">
        <v>64</v>
      </c>
      <c r="B59" s="218" t="s">
        <v>174</v>
      </c>
      <c r="C59" s="218" t="s">
        <v>175</v>
      </c>
      <c r="D59" s="219">
        <v>12033</v>
      </c>
      <c r="E59" s="219">
        <v>64</v>
      </c>
      <c r="F59" s="219">
        <v>369</v>
      </c>
      <c r="G59" s="219">
        <v>0</v>
      </c>
      <c r="H59" s="220">
        <v>49216</v>
      </c>
      <c r="I59" s="219">
        <v>6017</v>
      </c>
      <c r="J59" s="219">
        <v>0</v>
      </c>
      <c r="K59" s="219">
        <v>0</v>
      </c>
      <c r="L59" s="219">
        <v>0</v>
      </c>
      <c r="M59" s="220">
        <v>30408</v>
      </c>
      <c r="N59" s="219">
        <v>4212</v>
      </c>
      <c r="O59" s="219">
        <v>45</v>
      </c>
      <c r="P59" s="219">
        <v>0</v>
      </c>
      <c r="Q59" s="219">
        <v>0</v>
      </c>
      <c r="R59" s="220">
        <v>4458</v>
      </c>
      <c r="S59" s="219">
        <v>0</v>
      </c>
      <c r="T59" s="219">
        <v>0</v>
      </c>
      <c r="U59" s="219">
        <v>0</v>
      </c>
      <c r="V59" s="219">
        <v>0</v>
      </c>
      <c r="W59" s="220">
        <v>12158</v>
      </c>
      <c r="X59" s="219">
        <v>1804</v>
      </c>
      <c r="Y59" s="219">
        <v>19</v>
      </c>
      <c r="Z59" s="219">
        <v>369</v>
      </c>
      <c r="AA59" s="219">
        <v>0</v>
      </c>
      <c r="AB59" s="220">
        <v>2192</v>
      </c>
      <c r="AC59" s="219">
        <v>0</v>
      </c>
      <c r="AD59" s="219">
        <v>0</v>
      </c>
      <c r="AE59" s="219">
        <v>0</v>
      </c>
      <c r="AF59" s="219">
        <v>0</v>
      </c>
      <c r="AG59" s="220">
        <v>0</v>
      </c>
    </row>
    <row r="60" spans="1:33" x14ac:dyDescent="0.3">
      <c r="A60" s="218" t="s">
        <v>64</v>
      </c>
      <c r="B60" s="218" t="s">
        <v>176</v>
      </c>
      <c r="C60" s="218" t="s">
        <v>177</v>
      </c>
      <c r="D60" s="219">
        <v>13518</v>
      </c>
      <c r="E60" s="219">
        <v>72</v>
      </c>
      <c r="F60" s="219">
        <v>415</v>
      </c>
      <c r="G60" s="219">
        <v>0</v>
      </c>
      <c r="H60" s="220">
        <v>55289</v>
      </c>
      <c r="I60" s="219">
        <v>6759</v>
      </c>
      <c r="J60" s="219">
        <v>0</v>
      </c>
      <c r="K60" s="219">
        <v>0</v>
      </c>
      <c r="L60" s="219">
        <v>0</v>
      </c>
      <c r="M60" s="220">
        <v>34158</v>
      </c>
      <c r="N60" s="219">
        <v>4731</v>
      </c>
      <c r="O60" s="219">
        <v>50</v>
      </c>
      <c r="P60" s="219">
        <v>0</v>
      </c>
      <c r="Q60" s="219">
        <v>0</v>
      </c>
      <c r="R60" s="220">
        <v>5008</v>
      </c>
      <c r="S60" s="219">
        <v>0</v>
      </c>
      <c r="T60" s="219">
        <v>0</v>
      </c>
      <c r="U60" s="219">
        <v>0</v>
      </c>
      <c r="V60" s="219">
        <v>0</v>
      </c>
      <c r="W60" s="220">
        <v>13658</v>
      </c>
      <c r="X60" s="219">
        <v>2028</v>
      </c>
      <c r="Y60" s="219">
        <v>22</v>
      </c>
      <c r="Z60" s="219">
        <v>415</v>
      </c>
      <c r="AA60" s="219">
        <v>0</v>
      </c>
      <c r="AB60" s="220">
        <v>2465</v>
      </c>
      <c r="AC60" s="219">
        <v>0</v>
      </c>
      <c r="AD60" s="219">
        <v>0</v>
      </c>
      <c r="AE60" s="219">
        <v>0</v>
      </c>
      <c r="AF60" s="219">
        <v>0</v>
      </c>
      <c r="AG60" s="220">
        <v>0</v>
      </c>
    </row>
    <row r="61" spans="1:33" x14ac:dyDescent="0.3">
      <c r="A61" s="218" t="s">
        <v>64</v>
      </c>
      <c r="B61" s="218" t="s">
        <v>178</v>
      </c>
      <c r="C61" s="218" t="s">
        <v>179</v>
      </c>
      <c r="D61" s="219">
        <v>9808</v>
      </c>
      <c r="E61" s="219">
        <v>52</v>
      </c>
      <c r="F61" s="219">
        <v>301</v>
      </c>
      <c r="G61" s="219">
        <v>0</v>
      </c>
      <c r="H61" s="220">
        <v>40115</v>
      </c>
      <c r="I61" s="219">
        <v>4904</v>
      </c>
      <c r="J61" s="219">
        <v>0</v>
      </c>
      <c r="K61" s="219">
        <v>0</v>
      </c>
      <c r="L61" s="219">
        <v>0</v>
      </c>
      <c r="M61" s="220">
        <v>24784</v>
      </c>
      <c r="N61" s="219">
        <v>3433</v>
      </c>
      <c r="O61" s="219">
        <v>36</v>
      </c>
      <c r="P61" s="219">
        <v>0</v>
      </c>
      <c r="Q61" s="219">
        <v>0</v>
      </c>
      <c r="R61" s="220">
        <v>3633</v>
      </c>
      <c r="S61" s="219">
        <v>0</v>
      </c>
      <c r="T61" s="219">
        <v>0</v>
      </c>
      <c r="U61" s="219">
        <v>0</v>
      </c>
      <c r="V61" s="219">
        <v>0</v>
      </c>
      <c r="W61" s="220">
        <v>9910</v>
      </c>
      <c r="X61" s="219">
        <v>1471</v>
      </c>
      <c r="Y61" s="219">
        <v>16</v>
      </c>
      <c r="Z61" s="219">
        <v>301</v>
      </c>
      <c r="AA61" s="219">
        <v>0</v>
      </c>
      <c r="AB61" s="220">
        <v>1788</v>
      </c>
      <c r="AC61" s="219">
        <v>0</v>
      </c>
      <c r="AD61" s="219">
        <v>0</v>
      </c>
      <c r="AE61" s="219">
        <v>0</v>
      </c>
      <c r="AF61" s="219">
        <v>0</v>
      </c>
      <c r="AG61" s="220">
        <v>0</v>
      </c>
    </row>
    <row r="62" spans="1:33" x14ac:dyDescent="0.3">
      <c r="A62" s="218" t="s">
        <v>65</v>
      </c>
      <c r="B62" s="218" t="s">
        <v>174</v>
      </c>
      <c r="C62" s="218" t="s">
        <v>175</v>
      </c>
      <c r="D62" s="219">
        <v>13524</v>
      </c>
      <c r="E62" s="219">
        <v>72</v>
      </c>
      <c r="F62" s="219">
        <v>415</v>
      </c>
      <c r="G62" s="219">
        <v>0</v>
      </c>
      <c r="H62" s="220">
        <v>55313</v>
      </c>
      <c r="I62" s="219">
        <v>6762</v>
      </c>
      <c r="J62" s="219">
        <v>0</v>
      </c>
      <c r="K62" s="219">
        <v>0</v>
      </c>
      <c r="L62" s="219">
        <v>0</v>
      </c>
      <c r="M62" s="220">
        <v>34173</v>
      </c>
      <c r="N62" s="219">
        <v>4733</v>
      </c>
      <c r="O62" s="219">
        <v>50</v>
      </c>
      <c r="P62" s="219">
        <v>0</v>
      </c>
      <c r="Q62" s="219">
        <v>0</v>
      </c>
      <c r="R62" s="220">
        <v>5010</v>
      </c>
      <c r="S62" s="219">
        <v>0</v>
      </c>
      <c r="T62" s="219">
        <v>0</v>
      </c>
      <c r="U62" s="219">
        <v>0</v>
      </c>
      <c r="V62" s="219">
        <v>0</v>
      </c>
      <c r="W62" s="220">
        <v>13664</v>
      </c>
      <c r="X62" s="219">
        <v>2029</v>
      </c>
      <c r="Y62" s="219">
        <v>22</v>
      </c>
      <c r="Z62" s="219">
        <v>415</v>
      </c>
      <c r="AA62" s="219">
        <v>0</v>
      </c>
      <c r="AB62" s="220">
        <v>2466</v>
      </c>
      <c r="AC62" s="219">
        <v>0</v>
      </c>
      <c r="AD62" s="219">
        <v>0</v>
      </c>
      <c r="AE62" s="219">
        <v>0</v>
      </c>
      <c r="AF62" s="219">
        <v>0</v>
      </c>
      <c r="AG62" s="220">
        <v>0</v>
      </c>
    </row>
    <row r="63" spans="1:33" x14ac:dyDescent="0.3">
      <c r="A63" s="218" t="s">
        <v>65</v>
      </c>
      <c r="B63" s="218" t="s">
        <v>176</v>
      </c>
      <c r="C63" s="218" t="s">
        <v>177</v>
      </c>
      <c r="D63" s="219">
        <v>11307</v>
      </c>
      <c r="E63" s="219">
        <v>60</v>
      </c>
      <c r="F63" s="219">
        <v>347</v>
      </c>
      <c r="G63" s="219">
        <v>0</v>
      </c>
      <c r="H63" s="220">
        <v>46246</v>
      </c>
      <c r="I63" s="219">
        <v>5654</v>
      </c>
      <c r="J63" s="219">
        <v>0</v>
      </c>
      <c r="K63" s="219">
        <v>0</v>
      </c>
      <c r="L63" s="219">
        <v>0</v>
      </c>
      <c r="M63" s="220">
        <v>28572</v>
      </c>
      <c r="N63" s="219">
        <v>3957</v>
      </c>
      <c r="O63" s="219">
        <v>42</v>
      </c>
      <c r="P63" s="219">
        <v>0</v>
      </c>
      <c r="Q63" s="219">
        <v>0</v>
      </c>
      <c r="R63" s="220">
        <v>4188</v>
      </c>
      <c r="S63" s="219">
        <v>0</v>
      </c>
      <c r="T63" s="219">
        <v>0</v>
      </c>
      <c r="U63" s="219">
        <v>0</v>
      </c>
      <c r="V63" s="219">
        <v>0</v>
      </c>
      <c r="W63" s="220">
        <v>11425</v>
      </c>
      <c r="X63" s="219">
        <v>1696</v>
      </c>
      <c r="Y63" s="219">
        <v>18</v>
      </c>
      <c r="Z63" s="219">
        <v>347</v>
      </c>
      <c r="AA63" s="219">
        <v>0</v>
      </c>
      <c r="AB63" s="220">
        <v>2061</v>
      </c>
      <c r="AC63" s="219">
        <v>0</v>
      </c>
      <c r="AD63" s="219">
        <v>0</v>
      </c>
      <c r="AE63" s="219">
        <v>0</v>
      </c>
      <c r="AF63" s="219">
        <v>0</v>
      </c>
      <c r="AG63" s="220">
        <v>0</v>
      </c>
    </row>
    <row r="64" spans="1:33" x14ac:dyDescent="0.3">
      <c r="A64" s="218" t="s">
        <v>65</v>
      </c>
      <c r="B64" s="218" t="s">
        <v>178</v>
      </c>
      <c r="C64" s="218" t="s">
        <v>179</v>
      </c>
      <c r="D64" s="219">
        <v>12652</v>
      </c>
      <c r="E64" s="219">
        <v>67</v>
      </c>
      <c r="F64" s="219">
        <v>388</v>
      </c>
      <c r="G64" s="219">
        <v>0</v>
      </c>
      <c r="H64" s="220">
        <v>51747</v>
      </c>
      <c r="I64" s="219">
        <v>6326</v>
      </c>
      <c r="J64" s="219">
        <v>0</v>
      </c>
      <c r="K64" s="219">
        <v>0</v>
      </c>
      <c r="L64" s="219">
        <v>0</v>
      </c>
      <c r="M64" s="220">
        <v>31971</v>
      </c>
      <c r="N64" s="219">
        <v>4428</v>
      </c>
      <c r="O64" s="219">
        <v>47</v>
      </c>
      <c r="P64" s="219">
        <v>0</v>
      </c>
      <c r="Q64" s="219">
        <v>0</v>
      </c>
      <c r="R64" s="220">
        <v>4687</v>
      </c>
      <c r="S64" s="219">
        <v>0</v>
      </c>
      <c r="T64" s="219">
        <v>0</v>
      </c>
      <c r="U64" s="219">
        <v>0</v>
      </c>
      <c r="V64" s="219">
        <v>0</v>
      </c>
      <c r="W64" s="220">
        <v>12783</v>
      </c>
      <c r="X64" s="219">
        <v>1898</v>
      </c>
      <c r="Y64" s="219">
        <v>20</v>
      </c>
      <c r="Z64" s="219">
        <v>388</v>
      </c>
      <c r="AA64" s="219">
        <v>0</v>
      </c>
      <c r="AB64" s="220">
        <v>2306</v>
      </c>
      <c r="AC64" s="219">
        <v>0</v>
      </c>
      <c r="AD64" s="219">
        <v>0</v>
      </c>
      <c r="AE64" s="219">
        <v>0</v>
      </c>
      <c r="AF64" s="219">
        <v>0</v>
      </c>
      <c r="AG64" s="220">
        <v>0</v>
      </c>
    </row>
    <row r="65" spans="1:33" x14ac:dyDescent="0.3">
      <c r="A65" s="218" t="s">
        <v>66</v>
      </c>
      <c r="B65" s="218" t="s">
        <v>174</v>
      </c>
      <c r="C65" s="218" t="s">
        <v>175</v>
      </c>
      <c r="D65" s="219">
        <v>8011</v>
      </c>
      <c r="E65" s="219">
        <v>43</v>
      </c>
      <c r="F65" s="219">
        <v>246</v>
      </c>
      <c r="G65" s="219">
        <v>0</v>
      </c>
      <c r="H65" s="220">
        <v>32766</v>
      </c>
      <c r="I65" s="219">
        <v>4006</v>
      </c>
      <c r="J65" s="219">
        <v>0</v>
      </c>
      <c r="K65" s="219">
        <v>0</v>
      </c>
      <c r="L65" s="219">
        <v>0</v>
      </c>
      <c r="M65" s="220">
        <v>20244</v>
      </c>
      <c r="N65" s="219">
        <v>2804</v>
      </c>
      <c r="O65" s="219">
        <v>30</v>
      </c>
      <c r="P65" s="219">
        <v>0</v>
      </c>
      <c r="Q65" s="219">
        <v>0</v>
      </c>
      <c r="R65" s="220">
        <v>2968</v>
      </c>
      <c r="S65" s="219">
        <v>0</v>
      </c>
      <c r="T65" s="219">
        <v>0</v>
      </c>
      <c r="U65" s="219">
        <v>0</v>
      </c>
      <c r="V65" s="219">
        <v>0</v>
      </c>
      <c r="W65" s="220">
        <v>8094</v>
      </c>
      <c r="X65" s="219">
        <v>1201</v>
      </c>
      <c r="Y65" s="219">
        <v>13</v>
      </c>
      <c r="Z65" s="219">
        <v>246</v>
      </c>
      <c r="AA65" s="219">
        <v>0</v>
      </c>
      <c r="AB65" s="220">
        <v>1460</v>
      </c>
      <c r="AC65" s="219">
        <v>0</v>
      </c>
      <c r="AD65" s="219">
        <v>0</v>
      </c>
      <c r="AE65" s="219">
        <v>0</v>
      </c>
      <c r="AF65" s="219">
        <v>0</v>
      </c>
      <c r="AG65" s="220">
        <v>0</v>
      </c>
    </row>
    <row r="66" spans="1:33" x14ac:dyDescent="0.3">
      <c r="A66" s="218" t="s">
        <v>66</v>
      </c>
      <c r="B66" s="218" t="s">
        <v>176</v>
      </c>
      <c r="C66" s="218" t="s">
        <v>177</v>
      </c>
      <c r="D66" s="219">
        <v>9200</v>
      </c>
      <c r="E66" s="219">
        <v>49</v>
      </c>
      <c r="F66" s="219">
        <v>282</v>
      </c>
      <c r="G66" s="219">
        <v>0</v>
      </c>
      <c r="H66" s="220">
        <v>37627</v>
      </c>
      <c r="I66" s="219">
        <v>4600</v>
      </c>
      <c r="J66" s="219">
        <v>0</v>
      </c>
      <c r="K66" s="219">
        <v>0</v>
      </c>
      <c r="L66" s="219">
        <v>0</v>
      </c>
      <c r="M66" s="220">
        <v>23247</v>
      </c>
      <c r="N66" s="219">
        <v>3220</v>
      </c>
      <c r="O66" s="219">
        <v>34</v>
      </c>
      <c r="P66" s="219">
        <v>0</v>
      </c>
      <c r="Q66" s="219">
        <v>0</v>
      </c>
      <c r="R66" s="220">
        <v>3408</v>
      </c>
      <c r="S66" s="219">
        <v>0</v>
      </c>
      <c r="T66" s="219">
        <v>0</v>
      </c>
      <c r="U66" s="219">
        <v>0</v>
      </c>
      <c r="V66" s="219">
        <v>0</v>
      </c>
      <c r="W66" s="220">
        <v>9295</v>
      </c>
      <c r="X66" s="219">
        <v>1380</v>
      </c>
      <c r="Y66" s="219">
        <v>15</v>
      </c>
      <c r="Z66" s="219">
        <v>282</v>
      </c>
      <c r="AA66" s="219">
        <v>0</v>
      </c>
      <c r="AB66" s="220">
        <v>1677</v>
      </c>
      <c r="AC66" s="219">
        <v>0</v>
      </c>
      <c r="AD66" s="219">
        <v>0</v>
      </c>
      <c r="AE66" s="219">
        <v>0</v>
      </c>
      <c r="AF66" s="219">
        <v>0</v>
      </c>
      <c r="AG66" s="220">
        <v>0</v>
      </c>
    </row>
    <row r="67" spans="1:33" x14ac:dyDescent="0.3">
      <c r="A67" s="218" t="s">
        <v>66</v>
      </c>
      <c r="B67" s="218" t="s">
        <v>178</v>
      </c>
      <c r="C67" s="218" t="s">
        <v>179</v>
      </c>
      <c r="D67" s="219">
        <v>9228</v>
      </c>
      <c r="E67" s="219">
        <v>49</v>
      </c>
      <c r="F67" s="219">
        <v>283</v>
      </c>
      <c r="G67" s="219">
        <v>0</v>
      </c>
      <c r="H67" s="220">
        <v>37741</v>
      </c>
      <c r="I67" s="219">
        <v>4614</v>
      </c>
      <c r="J67" s="219">
        <v>0</v>
      </c>
      <c r="K67" s="219">
        <v>0</v>
      </c>
      <c r="L67" s="219">
        <v>0</v>
      </c>
      <c r="M67" s="220">
        <v>23318</v>
      </c>
      <c r="N67" s="219">
        <v>3230</v>
      </c>
      <c r="O67" s="219">
        <v>34</v>
      </c>
      <c r="P67" s="219">
        <v>0</v>
      </c>
      <c r="Q67" s="219">
        <v>0</v>
      </c>
      <c r="R67" s="220">
        <v>3418</v>
      </c>
      <c r="S67" s="219">
        <v>0</v>
      </c>
      <c r="T67" s="219">
        <v>0</v>
      </c>
      <c r="U67" s="219">
        <v>0</v>
      </c>
      <c r="V67" s="219">
        <v>0</v>
      </c>
      <c r="W67" s="220">
        <v>9323</v>
      </c>
      <c r="X67" s="219">
        <v>1384</v>
      </c>
      <c r="Y67" s="219">
        <v>15</v>
      </c>
      <c r="Z67" s="219">
        <v>283</v>
      </c>
      <c r="AA67" s="219">
        <v>0</v>
      </c>
      <c r="AB67" s="220">
        <v>1682</v>
      </c>
      <c r="AC67" s="219">
        <v>0</v>
      </c>
      <c r="AD67" s="219">
        <v>0</v>
      </c>
      <c r="AE67" s="219">
        <v>0</v>
      </c>
      <c r="AF67" s="219">
        <v>0</v>
      </c>
      <c r="AG67" s="220">
        <v>0</v>
      </c>
    </row>
    <row r="68" spans="1:33" x14ac:dyDescent="0.3">
      <c r="A68" s="218" t="s">
        <v>70</v>
      </c>
      <c r="B68" s="218" t="s">
        <v>174</v>
      </c>
      <c r="C68" s="218" t="s">
        <v>152</v>
      </c>
      <c r="D68" s="219">
        <v>454</v>
      </c>
      <c r="E68" s="219">
        <v>2</v>
      </c>
      <c r="F68" s="219">
        <v>14</v>
      </c>
      <c r="G68" s="219">
        <v>0</v>
      </c>
      <c r="H68" s="220">
        <v>1857</v>
      </c>
      <c r="I68" s="219">
        <v>227</v>
      </c>
      <c r="J68" s="219">
        <v>0</v>
      </c>
      <c r="K68" s="219">
        <v>0</v>
      </c>
      <c r="L68" s="219">
        <v>0</v>
      </c>
      <c r="M68" s="220">
        <v>1148</v>
      </c>
      <c r="N68" s="219">
        <v>159</v>
      </c>
      <c r="O68" s="219">
        <v>1</v>
      </c>
      <c r="P68" s="219">
        <v>0</v>
      </c>
      <c r="Q68" s="219">
        <v>0</v>
      </c>
      <c r="R68" s="220">
        <v>167</v>
      </c>
      <c r="S68" s="219">
        <v>0</v>
      </c>
      <c r="T68" s="219">
        <v>0</v>
      </c>
      <c r="U68" s="219">
        <v>0</v>
      </c>
      <c r="V68" s="219">
        <v>0</v>
      </c>
      <c r="W68" s="220">
        <v>459</v>
      </c>
      <c r="X68" s="219">
        <v>68</v>
      </c>
      <c r="Y68" s="219">
        <v>1</v>
      </c>
      <c r="Z68" s="219">
        <v>14</v>
      </c>
      <c r="AA68" s="219">
        <v>0</v>
      </c>
      <c r="AB68" s="220">
        <v>83</v>
      </c>
      <c r="AC68" s="219">
        <v>0</v>
      </c>
      <c r="AD68" s="219">
        <v>0</v>
      </c>
      <c r="AE68" s="219">
        <v>0</v>
      </c>
      <c r="AF68" s="219">
        <v>0</v>
      </c>
      <c r="AG68" s="220">
        <v>0</v>
      </c>
    </row>
    <row r="69" spans="1:33" x14ac:dyDescent="0.3">
      <c r="A69" s="218" t="s">
        <v>70</v>
      </c>
      <c r="B69" s="218" t="s">
        <v>174</v>
      </c>
      <c r="C69" s="218" t="s">
        <v>175</v>
      </c>
      <c r="D69" s="219">
        <v>22800</v>
      </c>
      <c r="E69" s="219">
        <v>121</v>
      </c>
      <c r="F69" s="219">
        <v>699</v>
      </c>
      <c r="G69" s="219">
        <v>0</v>
      </c>
      <c r="H69" s="220">
        <v>93251</v>
      </c>
      <c r="I69" s="219">
        <v>11400</v>
      </c>
      <c r="J69" s="219">
        <v>0</v>
      </c>
      <c r="K69" s="219">
        <v>0</v>
      </c>
      <c r="L69" s="219">
        <v>0</v>
      </c>
      <c r="M69" s="220">
        <v>57613</v>
      </c>
      <c r="N69" s="219">
        <v>7980</v>
      </c>
      <c r="O69" s="219">
        <v>85</v>
      </c>
      <c r="P69" s="219">
        <v>0</v>
      </c>
      <c r="Q69" s="219">
        <v>0</v>
      </c>
      <c r="R69" s="220">
        <v>8447</v>
      </c>
      <c r="S69" s="219">
        <v>0</v>
      </c>
      <c r="T69" s="219">
        <v>0</v>
      </c>
      <c r="U69" s="219">
        <v>0</v>
      </c>
      <c r="V69" s="219">
        <v>0</v>
      </c>
      <c r="W69" s="220">
        <v>23036</v>
      </c>
      <c r="X69" s="219">
        <v>3420</v>
      </c>
      <c r="Y69" s="219">
        <v>36</v>
      </c>
      <c r="Z69" s="219">
        <v>699</v>
      </c>
      <c r="AA69" s="219">
        <v>0</v>
      </c>
      <c r="AB69" s="220">
        <v>4155</v>
      </c>
      <c r="AC69" s="219">
        <v>0</v>
      </c>
      <c r="AD69" s="219">
        <v>0</v>
      </c>
      <c r="AE69" s="219">
        <v>0</v>
      </c>
      <c r="AF69" s="219">
        <v>0</v>
      </c>
      <c r="AG69" s="220">
        <v>0</v>
      </c>
    </row>
    <row r="70" spans="1:33" x14ac:dyDescent="0.3">
      <c r="A70" s="218" t="s">
        <v>70</v>
      </c>
      <c r="B70" s="218" t="s">
        <v>176</v>
      </c>
      <c r="C70" s="218" t="s">
        <v>177</v>
      </c>
      <c r="D70" s="219">
        <v>22553</v>
      </c>
      <c r="E70" s="219">
        <v>120</v>
      </c>
      <c r="F70" s="219">
        <v>692</v>
      </c>
      <c r="G70" s="219">
        <v>0</v>
      </c>
      <c r="H70" s="220">
        <v>92242</v>
      </c>
      <c r="I70" s="219">
        <v>11277</v>
      </c>
      <c r="J70" s="219">
        <v>0</v>
      </c>
      <c r="K70" s="219">
        <v>0</v>
      </c>
      <c r="L70" s="219">
        <v>0</v>
      </c>
      <c r="M70" s="220">
        <v>56989</v>
      </c>
      <c r="N70" s="219">
        <v>7894</v>
      </c>
      <c r="O70" s="219">
        <v>84</v>
      </c>
      <c r="P70" s="219">
        <v>0</v>
      </c>
      <c r="Q70" s="219">
        <v>0</v>
      </c>
      <c r="R70" s="220">
        <v>8357</v>
      </c>
      <c r="S70" s="219">
        <v>0</v>
      </c>
      <c r="T70" s="219">
        <v>0</v>
      </c>
      <c r="U70" s="219">
        <v>0</v>
      </c>
      <c r="V70" s="219">
        <v>0</v>
      </c>
      <c r="W70" s="220">
        <v>22786</v>
      </c>
      <c r="X70" s="219">
        <v>3382</v>
      </c>
      <c r="Y70" s="219">
        <v>36</v>
      </c>
      <c r="Z70" s="219">
        <v>692</v>
      </c>
      <c r="AA70" s="219">
        <v>0</v>
      </c>
      <c r="AB70" s="220">
        <v>4110</v>
      </c>
      <c r="AC70" s="219">
        <v>0</v>
      </c>
      <c r="AD70" s="219">
        <v>0</v>
      </c>
      <c r="AE70" s="219">
        <v>0</v>
      </c>
      <c r="AF70" s="219">
        <v>0</v>
      </c>
      <c r="AG70" s="220">
        <v>0</v>
      </c>
    </row>
    <row r="71" spans="1:33" x14ac:dyDescent="0.3">
      <c r="A71" s="218" t="s">
        <v>70</v>
      </c>
      <c r="B71" s="218" t="s">
        <v>178</v>
      </c>
      <c r="C71" s="218" t="s">
        <v>179</v>
      </c>
      <c r="D71" s="219">
        <v>31252</v>
      </c>
      <c r="E71" s="219">
        <v>166</v>
      </c>
      <c r="F71" s="219">
        <v>959</v>
      </c>
      <c r="G71" s="219">
        <v>0</v>
      </c>
      <c r="H71" s="220">
        <v>127820</v>
      </c>
      <c r="I71" s="219">
        <v>15626</v>
      </c>
      <c r="J71" s="219">
        <v>0</v>
      </c>
      <c r="K71" s="219">
        <v>0</v>
      </c>
      <c r="L71" s="219">
        <v>0</v>
      </c>
      <c r="M71" s="220">
        <v>78970</v>
      </c>
      <c r="N71" s="219">
        <v>10938</v>
      </c>
      <c r="O71" s="219">
        <v>116</v>
      </c>
      <c r="P71" s="219">
        <v>0</v>
      </c>
      <c r="Q71" s="219">
        <v>0</v>
      </c>
      <c r="R71" s="220">
        <v>11577</v>
      </c>
      <c r="S71" s="219">
        <v>0</v>
      </c>
      <c r="T71" s="219">
        <v>0</v>
      </c>
      <c r="U71" s="219">
        <v>0</v>
      </c>
      <c r="V71" s="219">
        <v>0</v>
      </c>
      <c r="W71" s="220">
        <v>31576</v>
      </c>
      <c r="X71" s="219">
        <v>4688</v>
      </c>
      <c r="Y71" s="219">
        <v>50</v>
      </c>
      <c r="Z71" s="219">
        <v>959</v>
      </c>
      <c r="AA71" s="219">
        <v>0</v>
      </c>
      <c r="AB71" s="220">
        <v>5697</v>
      </c>
      <c r="AC71" s="219">
        <v>0</v>
      </c>
      <c r="AD71" s="219">
        <v>0</v>
      </c>
      <c r="AE71" s="219">
        <v>0</v>
      </c>
      <c r="AF71" s="219">
        <v>0</v>
      </c>
      <c r="AG71" s="220">
        <v>0</v>
      </c>
    </row>
    <row r="72" spans="1:33" x14ac:dyDescent="0.3">
      <c r="A72" s="218" t="s">
        <v>72</v>
      </c>
      <c r="B72" s="218" t="s">
        <v>174</v>
      </c>
      <c r="C72" s="218" t="s">
        <v>175</v>
      </c>
      <c r="D72" s="219">
        <v>40580</v>
      </c>
      <c r="E72" s="219">
        <v>216</v>
      </c>
      <c r="F72" s="219">
        <v>1245</v>
      </c>
      <c r="G72" s="219">
        <v>0</v>
      </c>
      <c r="H72" s="220">
        <v>165972</v>
      </c>
      <c r="I72" s="219">
        <v>20290</v>
      </c>
      <c r="J72" s="219">
        <v>0</v>
      </c>
      <c r="K72" s="219">
        <v>0</v>
      </c>
      <c r="L72" s="219">
        <v>0</v>
      </c>
      <c r="M72" s="220">
        <v>102541</v>
      </c>
      <c r="N72" s="219">
        <v>14203</v>
      </c>
      <c r="O72" s="219">
        <v>151</v>
      </c>
      <c r="P72" s="219">
        <v>0</v>
      </c>
      <c r="Q72" s="219">
        <v>0</v>
      </c>
      <c r="R72" s="220">
        <v>15035</v>
      </c>
      <c r="S72" s="219">
        <v>0</v>
      </c>
      <c r="T72" s="219">
        <v>0</v>
      </c>
      <c r="U72" s="219">
        <v>0</v>
      </c>
      <c r="V72" s="219">
        <v>0</v>
      </c>
      <c r="W72" s="220">
        <v>40999</v>
      </c>
      <c r="X72" s="219">
        <v>6087</v>
      </c>
      <c r="Y72" s="219">
        <v>65</v>
      </c>
      <c r="Z72" s="219">
        <v>1245</v>
      </c>
      <c r="AA72" s="219">
        <v>0</v>
      </c>
      <c r="AB72" s="220">
        <v>7397</v>
      </c>
      <c r="AC72" s="219">
        <v>0</v>
      </c>
      <c r="AD72" s="219">
        <v>0</v>
      </c>
      <c r="AE72" s="219">
        <v>0</v>
      </c>
      <c r="AF72" s="219">
        <v>0</v>
      </c>
      <c r="AG72" s="220">
        <v>0</v>
      </c>
    </row>
    <row r="73" spans="1:33" x14ac:dyDescent="0.3">
      <c r="A73" s="218" t="s">
        <v>72</v>
      </c>
      <c r="B73" s="218" t="s">
        <v>176</v>
      </c>
      <c r="C73" s="218" t="s">
        <v>177</v>
      </c>
      <c r="D73" s="219">
        <v>7099</v>
      </c>
      <c r="E73" s="219">
        <v>38</v>
      </c>
      <c r="F73" s="219">
        <v>218</v>
      </c>
      <c r="G73" s="219">
        <v>0</v>
      </c>
      <c r="H73" s="220">
        <v>29033</v>
      </c>
      <c r="I73" s="219">
        <v>3550</v>
      </c>
      <c r="J73" s="219">
        <v>0</v>
      </c>
      <c r="K73" s="219">
        <v>0</v>
      </c>
      <c r="L73" s="219">
        <v>0</v>
      </c>
      <c r="M73" s="220">
        <v>17937</v>
      </c>
      <c r="N73" s="219">
        <v>2485</v>
      </c>
      <c r="O73" s="219">
        <v>27</v>
      </c>
      <c r="P73" s="219">
        <v>0</v>
      </c>
      <c r="Q73" s="219">
        <v>0</v>
      </c>
      <c r="R73" s="220">
        <v>2630</v>
      </c>
      <c r="S73" s="219">
        <v>0</v>
      </c>
      <c r="T73" s="219">
        <v>0</v>
      </c>
      <c r="U73" s="219">
        <v>0</v>
      </c>
      <c r="V73" s="219">
        <v>0</v>
      </c>
      <c r="W73" s="220">
        <v>7173</v>
      </c>
      <c r="X73" s="219">
        <v>1064</v>
      </c>
      <c r="Y73" s="219">
        <v>11</v>
      </c>
      <c r="Z73" s="219">
        <v>218</v>
      </c>
      <c r="AA73" s="219">
        <v>0</v>
      </c>
      <c r="AB73" s="220">
        <v>1293</v>
      </c>
      <c r="AC73" s="219">
        <v>0</v>
      </c>
      <c r="AD73" s="219">
        <v>0</v>
      </c>
      <c r="AE73" s="219">
        <v>0</v>
      </c>
      <c r="AF73" s="219">
        <v>0</v>
      </c>
      <c r="AG73" s="220">
        <v>0</v>
      </c>
    </row>
    <row r="74" spans="1:33" x14ac:dyDescent="0.3">
      <c r="A74" s="218" t="s">
        <v>72</v>
      </c>
      <c r="B74" s="218" t="s">
        <v>178</v>
      </c>
      <c r="C74" s="218" t="s">
        <v>179</v>
      </c>
      <c r="D74" s="219">
        <v>9301</v>
      </c>
      <c r="E74" s="219">
        <v>49</v>
      </c>
      <c r="F74" s="219">
        <v>285</v>
      </c>
      <c r="G74" s="219">
        <v>0</v>
      </c>
      <c r="H74" s="220">
        <v>38042</v>
      </c>
      <c r="I74" s="219">
        <v>4651</v>
      </c>
      <c r="J74" s="219">
        <v>0</v>
      </c>
      <c r="K74" s="219">
        <v>0</v>
      </c>
      <c r="L74" s="219">
        <v>0</v>
      </c>
      <c r="M74" s="220">
        <v>23504</v>
      </c>
      <c r="N74" s="219">
        <v>3255</v>
      </c>
      <c r="O74" s="219">
        <v>34</v>
      </c>
      <c r="P74" s="219">
        <v>0</v>
      </c>
      <c r="Q74" s="219">
        <v>0</v>
      </c>
      <c r="R74" s="220">
        <v>3445</v>
      </c>
      <c r="S74" s="219">
        <v>0</v>
      </c>
      <c r="T74" s="219">
        <v>0</v>
      </c>
      <c r="U74" s="219">
        <v>0</v>
      </c>
      <c r="V74" s="219">
        <v>0</v>
      </c>
      <c r="W74" s="220">
        <v>9398</v>
      </c>
      <c r="X74" s="219">
        <v>1395</v>
      </c>
      <c r="Y74" s="219">
        <v>15</v>
      </c>
      <c r="Z74" s="219">
        <v>285</v>
      </c>
      <c r="AA74" s="219">
        <v>0</v>
      </c>
      <c r="AB74" s="220">
        <v>1695</v>
      </c>
      <c r="AC74" s="219">
        <v>0</v>
      </c>
      <c r="AD74" s="219">
        <v>0</v>
      </c>
      <c r="AE74" s="219">
        <v>0</v>
      </c>
      <c r="AF74" s="219">
        <v>0</v>
      </c>
      <c r="AG74" s="220">
        <v>0</v>
      </c>
    </row>
    <row r="75" spans="1:33" x14ac:dyDescent="0.3">
      <c r="A75" s="218" t="s">
        <v>73</v>
      </c>
      <c r="B75" s="218" t="s">
        <v>174</v>
      </c>
      <c r="C75" s="218" t="s">
        <v>175</v>
      </c>
      <c r="D75" s="219">
        <v>17495</v>
      </c>
      <c r="E75" s="219">
        <v>93</v>
      </c>
      <c r="F75" s="219">
        <v>537</v>
      </c>
      <c r="G75" s="219">
        <v>0</v>
      </c>
      <c r="H75" s="220">
        <v>71555</v>
      </c>
      <c r="I75" s="219">
        <v>8748</v>
      </c>
      <c r="J75" s="219">
        <v>0</v>
      </c>
      <c r="K75" s="219">
        <v>0</v>
      </c>
      <c r="L75" s="219">
        <v>0</v>
      </c>
      <c r="M75" s="220">
        <v>44209</v>
      </c>
      <c r="N75" s="219">
        <v>6123</v>
      </c>
      <c r="O75" s="219">
        <v>65</v>
      </c>
      <c r="P75" s="219">
        <v>0</v>
      </c>
      <c r="Q75" s="219">
        <v>0</v>
      </c>
      <c r="R75" s="220">
        <v>6481</v>
      </c>
      <c r="S75" s="219">
        <v>0</v>
      </c>
      <c r="T75" s="219">
        <v>0</v>
      </c>
      <c r="U75" s="219">
        <v>0</v>
      </c>
      <c r="V75" s="219">
        <v>0</v>
      </c>
      <c r="W75" s="220">
        <v>17676</v>
      </c>
      <c r="X75" s="219">
        <v>2624</v>
      </c>
      <c r="Y75" s="219">
        <v>28</v>
      </c>
      <c r="Z75" s="219">
        <v>537</v>
      </c>
      <c r="AA75" s="219">
        <v>0</v>
      </c>
      <c r="AB75" s="220">
        <v>3189</v>
      </c>
      <c r="AC75" s="219">
        <v>0</v>
      </c>
      <c r="AD75" s="219">
        <v>0</v>
      </c>
      <c r="AE75" s="219">
        <v>0</v>
      </c>
      <c r="AF75" s="219">
        <v>0</v>
      </c>
      <c r="AG75" s="220">
        <v>0</v>
      </c>
    </row>
    <row r="76" spans="1:33" x14ac:dyDescent="0.3">
      <c r="A76" s="218" t="s">
        <v>73</v>
      </c>
      <c r="B76" s="218" t="s">
        <v>176</v>
      </c>
      <c r="C76" s="218" t="s">
        <v>177</v>
      </c>
      <c r="D76" s="219">
        <v>12580</v>
      </c>
      <c r="E76" s="219">
        <v>67</v>
      </c>
      <c r="F76" s="219">
        <v>386</v>
      </c>
      <c r="G76" s="219">
        <v>0</v>
      </c>
      <c r="H76" s="220">
        <v>51452</v>
      </c>
      <c r="I76" s="219">
        <v>6290</v>
      </c>
      <c r="J76" s="219">
        <v>0</v>
      </c>
      <c r="K76" s="219">
        <v>0</v>
      </c>
      <c r="L76" s="219">
        <v>0</v>
      </c>
      <c r="M76" s="220">
        <v>31788</v>
      </c>
      <c r="N76" s="219">
        <v>4403</v>
      </c>
      <c r="O76" s="219">
        <v>47</v>
      </c>
      <c r="P76" s="219">
        <v>0</v>
      </c>
      <c r="Q76" s="219">
        <v>0</v>
      </c>
      <c r="R76" s="220">
        <v>4661</v>
      </c>
      <c r="S76" s="219">
        <v>0</v>
      </c>
      <c r="T76" s="219">
        <v>0</v>
      </c>
      <c r="U76" s="219">
        <v>0</v>
      </c>
      <c r="V76" s="219">
        <v>0</v>
      </c>
      <c r="W76" s="220">
        <v>12710</v>
      </c>
      <c r="X76" s="219">
        <v>1887</v>
      </c>
      <c r="Y76" s="219">
        <v>20</v>
      </c>
      <c r="Z76" s="219">
        <v>386</v>
      </c>
      <c r="AA76" s="219">
        <v>0</v>
      </c>
      <c r="AB76" s="220">
        <v>2293</v>
      </c>
      <c r="AC76" s="219">
        <v>0</v>
      </c>
      <c r="AD76" s="219">
        <v>0</v>
      </c>
      <c r="AE76" s="219">
        <v>0</v>
      </c>
      <c r="AF76" s="219">
        <v>0</v>
      </c>
      <c r="AG76" s="220">
        <v>0</v>
      </c>
    </row>
    <row r="77" spans="1:33" x14ac:dyDescent="0.3">
      <c r="A77" s="218" t="s">
        <v>73</v>
      </c>
      <c r="B77" s="218" t="s">
        <v>178</v>
      </c>
      <c r="C77" s="218" t="s">
        <v>179</v>
      </c>
      <c r="D77" s="219">
        <v>12559</v>
      </c>
      <c r="E77" s="219">
        <v>67</v>
      </c>
      <c r="F77" s="219">
        <v>385</v>
      </c>
      <c r="G77" s="219">
        <v>0</v>
      </c>
      <c r="H77" s="220">
        <v>51365</v>
      </c>
      <c r="I77" s="219">
        <v>6280</v>
      </c>
      <c r="J77" s="219">
        <v>0</v>
      </c>
      <c r="K77" s="219">
        <v>0</v>
      </c>
      <c r="L77" s="219">
        <v>0</v>
      </c>
      <c r="M77" s="220">
        <v>31734</v>
      </c>
      <c r="N77" s="219">
        <v>4396</v>
      </c>
      <c r="O77" s="219">
        <v>47</v>
      </c>
      <c r="P77" s="219">
        <v>0</v>
      </c>
      <c r="Q77" s="219">
        <v>0</v>
      </c>
      <c r="R77" s="220">
        <v>4654</v>
      </c>
      <c r="S77" s="219">
        <v>0</v>
      </c>
      <c r="T77" s="219">
        <v>0</v>
      </c>
      <c r="U77" s="219">
        <v>0</v>
      </c>
      <c r="V77" s="219">
        <v>0</v>
      </c>
      <c r="W77" s="220">
        <v>12689</v>
      </c>
      <c r="X77" s="219">
        <v>1883</v>
      </c>
      <c r="Y77" s="219">
        <v>20</v>
      </c>
      <c r="Z77" s="219">
        <v>385</v>
      </c>
      <c r="AA77" s="219">
        <v>0</v>
      </c>
      <c r="AB77" s="220">
        <v>2288</v>
      </c>
      <c r="AC77" s="219">
        <v>0</v>
      </c>
      <c r="AD77" s="219">
        <v>0</v>
      </c>
      <c r="AE77" s="219">
        <v>0</v>
      </c>
      <c r="AF77" s="219">
        <v>0</v>
      </c>
      <c r="AG77" s="220">
        <v>0</v>
      </c>
    </row>
  </sheetData>
  <autoFilter ref="B1:B3" xr:uid="{510C58E9-21BF-4707-A451-A8BA1306C9AF}"/>
  <phoneticPr fontId="49" type="noConversion"/>
  <printOptions horizontalCentered="1"/>
  <pageMargins left="0.2" right="0.2" top="0.5" bottom="0.5" header="0.3" footer="0.3"/>
  <pageSetup paperSize="5" scale="56" fitToWidth="2" fitToHeight="2" orientation="landscape" r:id="rId1"/>
  <headerFooter>
    <oddHeader>&amp;C&amp;F
&amp;A</oddHeader>
    <oddFooter>&amp;L&amp;D&amp;R&amp;P of &amp;N</oddFooter>
  </headerFooter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FAAE8DA73ACF47887ABF5766F764C4" ma:contentTypeVersion="34" ma:contentTypeDescription="Create a new document." ma:contentTypeScope="" ma:versionID="8874c701c5082b21bbe3170e3be0612a">
  <xsd:schema xmlns:xsd="http://www.w3.org/2001/XMLSchema" xmlns:xs="http://www.w3.org/2001/XMLSchema" xmlns:p="http://schemas.microsoft.com/office/2006/metadata/properties" xmlns:ns2="57eac799-efcb-4d1c-ba4e-d87d91411bd9" xmlns:ns3="9061d379-cc22-46b7-8309-c6a5eeeea005" xmlns:ns4="d9d10933-f818-419e-96d6-3ad31ec1fc94" targetNamespace="http://schemas.microsoft.com/office/2006/metadata/properties" ma:root="true" ma:fieldsID="0d3b752f7f3e8db6cdc085bbb3976792" ns2:_="" ns3:_="" ns4:_="">
    <xsd:import namespace="57eac799-efcb-4d1c-ba4e-d87d91411bd9"/>
    <xsd:import namespace="9061d379-cc22-46b7-8309-c6a5eeeea005"/>
    <xsd:import namespace="d9d10933-f818-419e-96d6-3ad31ec1fc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c799-efcb-4d1c-ba4e-d87d91411b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1d379-cc22-46b7-8309-c6a5eeeea005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ef47989-784c-489a-9429-d0794a707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10933-f818-419e-96d6-3ad31ec1fc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b35fa5-ecd2-47ff-96b7-7e8c41270559}" ma:internalName="TaxCatchAll" ma:showField="CatchAllData" ma:web="d9d10933-f818-419e-96d6-3ad31ec1f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d10933-f818-419e-96d6-3ad31ec1fc94" xsi:nil="true"/>
    <lcf76f155ced4ddcb4097134ff3c332f xmlns="9061d379-cc22-46b7-8309-c6a5eeeea0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5FEA7-1A20-480E-B025-9A8F25B7AC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A5FB1-AC3F-4091-AEED-29D47EBF0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ac799-efcb-4d1c-ba4e-d87d91411bd9"/>
    <ds:schemaRef ds:uri="9061d379-cc22-46b7-8309-c6a5eeeea005"/>
    <ds:schemaRef ds:uri="d9d10933-f818-419e-96d6-3ad31ec1f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DE468-249E-4370-8F1B-32C291DFA024}">
  <ds:schemaRefs>
    <ds:schemaRef ds:uri="http://purl.org/dc/terms/"/>
    <ds:schemaRef ds:uri="http://schemas.microsoft.com/office/2006/documentManagement/types"/>
    <ds:schemaRef ds:uri="http://purl.org/dc/elements/1.1/"/>
    <ds:schemaRef ds:uri="d9d10933-f818-419e-96d6-3ad31ec1fc94"/>
    <ds:schemaRef ds:uri="http://schemas.microsoft.com/office/2006/metadata/properties"/>
    <ds:schemaRef ds:uri="http://schemas.microsoft.com/office/infopath/2007/PartnerControls"/>
    <ds:schemaRef ds:uri="9061d379-cc22-46b7-8309-c6a5eeeea005"/>
    <ds:schemaRef ds:uri="http://www.w3.org/XML/1998/namespace"/>
    <ds:schemaRef ds:uri="http://schemas.openxmlformats.org/package/2006/metadata/core-properties"/>
    <ds:schemaRef ds:uri="57eac799-efcb-4d1c-ba4e-d87d91411bd9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8ccb024-1285-4f62-85fe-84f37911c5d6}" enabled="0" method="" siteId="{18ccb024-1285-4f62-85fe-84f37911c5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TOC</vt:lpstr>
      <vt:lpstr>SFY 25-26 Q3 Share Summary</vt:lpstr>
      <vt:lpstr>SFY 25-26 Q3 Share by Project</vt:lpstr>
      <vt:lpstr>SFY 25-26 Q3 Share Calculations</vt:lpstr>
      <vt:lpstr>1a SFY 25-26 Q3 ABAWD</vt:lpstr>
      <vt:lpstr>1a SFY 25-26 Q3 CF-CW Recert</vt:lpstr>
      <vt:lpstr>1b SFY 25-26 Q3 CF Restaurant</vt:lpstr>
      <vt:lpstr>1d SFY 25-26 Q3 Wrk Reg CF Disq</vt:lpstr>
      <vt:lpstr>2a SFY 25-26 Q3 CalSAWS</vt:lpstr>
      <vt:lpstr>2b SFY 2425 Q3 Adj-Late CalSAWS</vt:lpstr>
      <vt:lpstr>3a 58C 23-24 Persons Count</vt:lpstr>
      <vt:lpstr>'1d SFY 25-26 Q3 Wrk Reg CF Disq'!Print_Area</vt:lpstr>
      <vt:lpstr>'2b SFY 2425 Q3 Adj-Late CalSAWS'!Print_Area</vt:lpstr>
      <vt:lpstr>'3a 58C 23-24 Persons Count'!Print_Area</vt:lpstr>
      <vt:lpstr>'SFY 25-26 Q3 Share by Project'!Print_Area</vt:lpstr>
      <vt:lpstr>'SFY 25-26 Q3 Share Calculations'!Print_Area</vt:lpstr>
      <vt:lpstr>'SFY 25-26 Q3 Share Summary'!Print_Area</vt:lpstr>
      <vt:lpstr>TOC!Print_Area</vt:lpstr>
      <vt:lpstr>'1a SFY 25-26 Q3 ABAWD'!Print_Titles</vt:lpstr>
      <vt:lpstr>'1a SFY 25-26 Q3 CF-CW Recert'!Print_Titles</vt:lpstr>
      <vt:lpstr>'1b SFY 25-26 Q3 CF Restaurant'!Print_Titles</vt:lpstr>
      <vt:lpstr>'1d SFY 25-26 Q3 Wrk Reg CF Disq'!Print_Titles</vt:lpstr>
      <vt:lpstr>'2a SFY 25-26 Q3 CalSAWS'!Print_Titles</vt:lpstr>
      <vt:lpstr>'2b SFY 2425 Q3 Adj-Late CalSAWS'!Print_Titles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Chia Thao</cp:lastModifiedBy>
  <cp:revision/>
  <cp:lastPrinted>2026-02-04T20:17:14Z</cp:lastPrinted>
  <dcterms:created xsi:type="dcterms:W3CDTF">2022-05-09T23:31:01Z</dcterms:created>
  <dcterms:modified xsi:type="dcterms:W3CDTF">2026-05-07T22:21:04Z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0x010100AEFAAE8DA73ACF47887ABF5766F764C4</vt:lpwstr>
  </property>
  <property fmtid="{D5CDD505-2E9C-101B-9397-08002B2CF9AE}" pid="3" name="MediaServiceImageTags">
    <vt:lpwstr/>
  </property>
</Properties>
</file>